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workbookProtection lockStructure="1"/>
  <bookViews>
    <workbookView xWindow="0" yWindow="0" windowWidth="16815" windowHeight="745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b)'!$A$71</definedName>
    <definedName name="GASTO_E_FIN">'Formato 6 b)'!$A$105</definedName>
    <definedName name="GASTO_E_FIN_01">'Formato 6 b)'!$B$105</definedName>
    <definedName name="GASTO_E_FIN_02">'Formato 6 b)'!$C$105</definedName>
    <definedName name="GASTO_E_FIN_03">'Formato 6 b)'!$D$105</definedName>
    <definedName name="GASTO_E_FIN_04">'Formato 6 b)'!$E$105</definedName>
    <definedName name="GASTO_E_FIN_05">'Formato 6 b)'!$F$105</definedName>
    <definedName name="GASTO_E_FIN_06">'Formato 6 b)'!$G$105</definedName>
    <definedName name="GASTO_E_T1">'Formato 6 b)'!$B$71</definedName>
    <definedName name="GASTO_E_T2">'Formato 6 b)'!$C$71</definedName>
    <definedName name="GASTO_E_T3">'Formato 6 b)'!$D$71</definedName>
    <definedName name="GASTO_E_T4">'Formato 6 b)'!$E$71</definedName>
    <definedName name="GASTO_E_T5">'Formato 6 b)'!$F$71</definedName>
    <definedName name="GASTO_E_T6">'Formato 6 b)'!$G$71</definedName>
    <definedName name="GASTO_NE">'Formato 6 b)'!$A$9</definedName>
    <definedName name="GASTO_NE_FIN">'Formato 6 b)'!$A$43</definedName>
    <definedName name="GASTO_NE_FIN_01">'Formato 6 b)'!$B$43</definedName>
    <definedName name="GASTO_NE_FIN_02">'Formato 6 b)'!$C$43</definedName>
    <definedName name="GASTO_NE_FIN_03">'Formato 6 b)'!$D$43</definedName>
    <definedName name="GASTO_NE_FIN_04">'Formato 6 b)'!$E$43</definedName>
    <definedName name="GASTO_NE_FIN_05">'Formato 6 b)'!$F$43</definedName>
    <definedName name="GASTO_NE_FIN_06">'Formato 6 b)'!$G$43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_xlnm.Print_Titles" localSheetId="3">'Formato 1'!$6:$6</definedName>
    <definedName name="_xlnm.Print_Titles" localSheetId="15">'Formato 6 b)'!$7:$8</definedName>
    <definedName name="TOTAL_E_T1">'Formato 6 b)'!$B$106</definedName>
    <definedName name="TOTAL_E_T2">'Formato 6 b)'!$C$106</definedName>
    <definedName name="TOTAL_E_T3">'Formato 6 b)'!$D$106</definedName>
    <definedName name="TOTAL_E_T4">'Formato 6 b)'!$E$106</definedName>
    <definedName name="TOTAL_E_T5">'Formato 6 b)'!$F$106</definedName>
    <definedName name="TOTAL_E_T6">'Formato 6 b)'!$G$106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fullCalcOnLoad="1"/>
</workbook>
</file>

<file path=xl/calcChain.xml><?xml version="1.0" encoding="utf-8"?>
<calcChain xmlns="http://schemas.openxmlformats.org/spreadsheetml/2006/main">
  <c r="C95" i="7" l="1"/>
  <c r="C93" i="7"/>
  <c r="C91" i="7"/>
  <c r="C89" i="7"/>
  <c r="C86" i="7"/>
  <c r="C84" i="7"/>
  <c r="C80" i="7"/>
  <c r="C77" i="7"/>
  <c r="C75" i="7"/>
  <c r="C73" i="7"/>
  <c r="C72" i="7"/>
  <c r="G104" i="7"/>
  <c r="C104" i="7"/>
  <c r="G103" i="7"/>
  <c r="C103" i="7"/>
  <c r="G102" i="7"/>
  <c r="C102" i="7"/>
  <c r="G101" i="7"/>
  <c r="C101" i="7"/>
  <c r="G100" i="7"/>
  <c r="C100" i="7"/>
  <c r="G99" i="7"/>
  <c r="C99" i="7"/>
  <c r="G98" i="7"/>
  <c r="C98" i="7"/>
  <c r="G97" i="7"/>
  <c r="C97" i="7"/>
  <c r="G96" i="7"/>
  <c r="C96" i="7"/>
  <c r="G95" i="7"/>
  <c r="G94" i="7"/>
  <c r="C94" i="7"/>
  <c r="G93" i="7"/>
  <c r="G92" i="7"/>
  <c r="C92" i="7"/>
  <c r="G91" i="7"/>
  <c r="G90" i="7"/>
  <c r="C90" i="7"/>
  <c r="G89" i="7"/>
  <c r="G88" i="7"/>
  <c r="C88" i="7"/>
  <c r="G87" i="7"/>
  <c r="C87" i="7"/>
  <c r="G86" i="7"/>
  <c r="G85" i="7"/>
  <c r="C85" i="7"/>
  <c r="G84" i="7"/>
  <c r="G83" i="7"/>
  <c r="C83" i="7"/>
  <c r="G82" i="7"/>
  <c r="C82" i="7"/>
  <c r="G81" i="7"/>
  <c r="C81" i="7"/>
  <c r="G80" i="7"/>
  <c r="G79" i="7"/>
  <c r="C79" i="7"/>
  <c r="G78" i="7"/>
  <c r="C78" i="7"/>
  <c r="G77" i="7"/>
  <c r="G76" i="7"/>
  <c r="C76" i="7"/>
  <c r="G75" i="7"/>
  <c r="G74" i="7"/>
  <c r="C74" i="7"/>
  <c r="G73" i="7"/>
  <c r="G72" i="7"/>
  <c r="G12" i="7"/>
  <c r="C12" i="7"/>
  <c r="F93" i="6"/>
  <c r="E93" i="6"/>
  <c r="D93" i="6"/>
  <c r="C93" i="6"/>
  <c r="Q85" i="24" s="1"/>
  <c r="B93" i="6"/>
  <c r="P85" i="24" s="1"/>
  <c r="C42" i="7"/>
  <c r="C35" i="7"/>
  <c r="C24" i="7"/>
  <c r="C25" i="7"/>
  <c r="C29" i="7"/>
  <c r="C26" i="7"/>
  <c r="C27" i="7"/>
  <c r="C28" i="7"/>
  <c r="C32" i="7"/>
  <c r="C39" i="7"/>
  <c r="C38" i="7"/>
  <c r="C33" i="7"/>
  <c r="C31" i="7"/>
  <c r="B9" i="7"/>
  <c r="P2" i="25" s="1"/>
  <c r="D9" i="7"/>
  <c r="R2" i="25" s="1"/>
  <c r="E9" i="7"/>
  <c r="F9" i="7"/>
  <c r="T2" i="25" s="1"/>
  <c r="C10" i="7"/>
  <c r="C11" i="7"/>
  <c r="C22" i="7"/>
  <c r="C34" i="7"/>
  <c r="C21" i="7"/>
  <c r="C16" i="7"/>
  <c r="C23" i="7"/>
  <c r="C30" i="7"/>
  <c r="C37" i="7"/>
  <c r="C41" i="7"/>
  <c r="C13" i="7"/>
  <c r="C36" i="7"/>
  <c r="C17" i="7"/>
  <c r="C20" i="7"/>
  <c r="C14" i="7"/>
  <c r="C40" i="7"/>
  <c r="C15" i="7"/>
  <c r="C18" i="7"/>
  <c r="C19" i="7"/>
  <c r="E10" i="8"/>
  <c r="E10" i="6"/>
  <c r="G11" i="7"/>
  <c r="G22" i="7"/>
  <c r="G34" i="7"/>
  <c r="G21" i="7"/>
  <c r="G16" i="7"/>
  <c r="G23" i="7"/>
  <c r="G30" i="7"/>
  <c r="G37" i="7"/>
  <c r="G41" i="7"/>
  <c r="G13" i="7"/>
  <c r="G36" i="7"/>
  <c r="G17" i="7"/>
  <c r="G20" i="7"/>
  <c r="G14" i="7"/>
  <c r="G40" i="7"/>
  <c r="G15" i="7"/>
  <c r="G18" i="7"/>
  <c r="G19" i="7"/>
  <c r="G42" i="7"/>
  <c r="G35" i="7"/>
  <c r="G24" i="7"/>
  <c r="G25" i="7"/>
  <c r="G29" i="7"/>
  <c r="G26" i="7"/>
  <c r="G27" i="7"/>
  <c r="G28" i="7"/>
  <c r="G32" i="7"/>
  <c r="G39" i="7"/>
  <c r="G38" i="7"/>
  <c r="G33" i="7"/>
  <c r="G31" i="7"/>
  <c r="G11" i="6"/>
  <c r="U4" i="24"/>
  <c r="G12" i="6"/>
  <c r="G13" i="6"/>
  <c r="G14" i="6"/>
  <c r="U7" i="24"/>
  <c r="G15" i="6"/>
  <c r="U8" i="24"/>
  <c r="G16" i="6"/>
  <c r="G17" i="6"/>
  <c r="G19" i="6"/>
  <c r="U12" i="24"/>
  <c r="G20" i="6"/>
  <c r="G21" i="6"/>
  <c r="G18" i="6"/>
  <c r="U11" i="24"/>
  <c r="G22" i="6"/>
  <c r="U15" i="24"/>
  <c r="G23" i="6"/>
  <c r="U16" i="24"/>
  <c r="G24" i="6"/>
  <c r="U17" i="24"/>
  <c r="G25" i="6"/>
  <c r="G26" i="6"/>
  <c r="G27" i="6"/>
  <c r="G29" i="6"/>
  <c r="G30" i="6"/>
  <c r="G31" i="6"/>
  <c r="U24" i="24"/>
  <c r="G32" i="6"/>
  <c r="U25" i="24"/>
  <c r="G33" i="6"/>
  <c r="U26" i="24"/>
  <c r="G34" i="6"/>
  <c r="U27" i="24"/>
  <c r="G35" i="6"/>
  <c r="U28" i="24"/>
  <c r="G36" i="6"/>
  <c r="U29" i="24"/>
  <c r="G37" i="6"/>
  <c r="U30" i="24"/>
  <c r="G39" i="6"/>
  <c r="G40" i="6"/>
  <c r="G41" i="6"/>
  <c r="U34" i="24"/>
  <c r="G42" i="6"/>
  <c r="U35" i="24"/>
  <c r="G43" i="6"/>
  <c r="U36" i="24"/>
  <c r="G44" i="6"/>
  <c r="U37" i="24"/>
  <c r="G45" i="6"/>
  <c r="U38" i="24"/>
  <c r="G46" i="6"/>
  <c r="G47" i="6"/>
  <c r="G49" i="6"/>
  <c r="G50" i="6"/>
  <c r="G51" i="6"/>
  <c r="G52" i="6"/>
  <c r="U45" i="24"/>
  <c r="G53" i="6"/>
  <c r="G54" i="6"/>
  <c r="G55" i="6"/>
  <c r="G56" i="6"/>
  <c r="U49" i="24"/>
  <c r="G57" i="6"/>
  <c r="U50" i="24"/>
  <c r="G59" i="6"/>
  <c r="G60" i="6"/>
  <c r="G61" i="6"/>
  <c r="U54" i="24"/>
  <c r="G63" i="6"/>
  <c r="G64" i="6"/>
  <c r="G65" i="6"/>
  <c r="G66" i="6"/>
  <c r="G62" i="6"/>
  <c r="G67" i="6"/>
  <c r="G68" i="6"/>
  <c r="G69" i="6"/>
  <c r="G70" i="6"/>
  <c r="G72" i="6"/>
  <c r="G73" i="6"/>
  <c r="G74" i="6"/>
  <c r="G71" i="6"/>
  <c r="U64" i="24"/>
  <c r="G76" i="6"/>
  <c r="G75" i="6"/>
  <c r="G77" i="6"/>
  <c r="G78" i="6"/>
  <c r="G79" i="6"/>
  <c r="G80" i="6"/>
  <c r="G81" i="6"/>
  <c r="G82" i="6"/>
  <c r="D26" i="9"/>
  <c r="D25" i="9"/>
  <c r="F24" i="9"/>
  <c r="E24" i="9"/>
  <c r="D24" i="9"/>
  <c r="C24" i="9"/>
  <c r="B24" i="9"/>
  <c r="D23" i="9"/>
  <c r="D14" i="9"/>
  <c r="D13" i="9"/>
  <c r="D12" i="9"/>
  <c r="F12" i="9"/>
  <c r="E12" i="9"/>
  <c r="C12" i="9"/>
  <c r="B12" i="9"/>
  <c r="D11" i="9"/>
  <c r="D58" i="5"/>
  <c r="D47" i="5"/>
  <c r="D53" i="5"/>
  <c r="D52" i="5"/>
  <c r="D51" i="5"/>
  <c r="D50" i="5"/>
  <c r="D46" i="5"/>
  <c r="C17" i="4"/>
  <c r="Q9" i="18"/>
  <c r="D57" i="5"/>
  <c r="D56" i="5"/>
  <c r="D55" i="5"/>
  <c r="C25" i="1"/>
  <c r="B25" i="1"/>
  <c r="P20" i="15"/>
  <c r="C17" i="1"/>
  <c r="Q12" i="15"/>
  <c r="B17" i="1"/>
  <c r="P12" i="15"/>
  <c r="C9" i="1"/>
  <c r="Q4" i="15"/>
  <c r="B9" i="1"/>
  <c r="P4" i="15"/>
  <c r="G36" i="5"/>
  <c r="G33" i="5"/>
  <c r="G32" i="5"/>
  <c r="U26" i="20"/>
  <c r="G31" i="5"/>
  <c r="U25" i="20"/>
  <c r="G30" i="5"/>
  <c r="G29" i="5"/>
  <c r="G28" i="5"/>
  <c r="U22" i="20"/>
  <c r="G27" i="5"/>
  <c r="G26" i="5"/>
  <c r="G25" i="5"/>
  <c r="U19" i="20"/>
  <c r="G24" i="5"/>
  <c r="G23" i="5"/>
  <c r="G22" i="5"/>
  <c r="G19" i="5"/>
  <c r="U13" i="20"/>
  <c r="G18" i="5"/>
  <c r="G17" i="5"/>
  <c r="U11" i="20"/>
  <c r="G15" i="5"/>
  <c r="G14" i="5"/>
  <c r="G13" i="5"/>
  <c r="U7" i="20"/>
  <c r="G12" i="5"/>
  <c r="G11" i="5"/>
  <c r="U5" i="20"/>
  <c r="G10" i="5"/>
  <c r="G9" i="5"/>
  <c r="U3" i="20"/>
  <c r="C137" i="6"/>
  <c r="Q129" i="24"/>
  <c r="D137" i="6"/>
  <c r="E137" i="6"/>
  <c r="F137" i="6"/>
  <c r="T129" i="24"/>
  <c r="B137" i="6"/>
  <c r="P129" i="24"/>
  <c r="C62" i="6"/>
  <c r="D62" i="6"/>
  <c r="E62" i="6"/>
  <c r="F62" i="6"/>
  <c r="T55" i="24"/>
  <c r="B62" i="6"/>
  <c r="B8" i="10"/>
  <c r="C6" i="23"/>
  <c r="C7" i="23"/>
  <c r="A2" i="5"/>
  <c r="H25" i="23"/>
  <c r="G25" i="23"/>
  <c r="F25" i="23"/>
  <c r="E25" i="23"/>
  <c r="D25" i="23"/>
  <c r="G30" i="9"/>
  <c r="G31" i="9"/>
  <c r="U23" i="27"/>
  <c r="G29" i="9"/>
  <c r="G28" i="9"/>
  <c r="U20" i="27"/>
  <c r="G26" i="9"/>
  <c r="G27" i="9"/>
  <c r="U19" i="27"/>
  <c r="G25" i="9"/>
  <c r="G23" i="9"/>
  <c r="G22" i="9"/>
  <c r="U14" i="27"/>
  <c r="G19" i="9"/>
  <c r="G18" i="9"/>
  <c r="G17" i="9"/>
  <c r="U10" i="27"/>
  <c r="G14" i="9"/>
  <c r="G15" i="9"/>
  <c r="G13" i="9"/>
  <c r="G11" i="9"/>
  <c r="U4" i="27"/>
  <c r="G10" i="9"/>
  <c r="U3" i="27"/>
  <c r="G73" i="8"/>
  <c r="U65" i="26"/>
  <c r="G74" i="8"/>
  <c r="G75" i="8"/>
  <c r="G71" i="8"/>
  <c r="U63" i="26"/>
  <c r="G72" i="8"/>
  <c r="G63" i="8"/>
  <c r="G64" i="8"/>
  <c r="G65" i="8"/>
  <c r="G66" i="8"/>
  <c r="G67" i="8"/>
  <c r="U59" i="26"/>
  <c r="G68" i="8"/>
  <c r="U60" i="26"/>
  <c r="G69" i="8"/>
  <c r="G70" i="8"/>
  <c r="U62" i="26"/>
  <c r="G62" i="8"/>
  <c r="U54" i="26"/>
  <c r="G55" i="8"/>
  <c r="G56" i="8"/>
  <c r="G53" i="8"/>
  <c r="U45" i="26"/>
  <c r="U48" i="26"/>
  <c r="G57" i="8"/>
  <c r="U49" i="26"/>
  <c r="G58" i="8"/>
  <c r="U50" i="26"/>
  <c r="G59" i="8"/>
  <c r="U51" i="26"/>
  <c r="G60" i="8"/>
  <c r="U52" i="26"/>
  <c r="G54" i="8"/>
  <c r="U46" i="26"/>
  <c r="G46" i="8"/>
  <c r="G47" i="8"/>
  <c r="U39" i="26"/>
  <c r="G48" i="8"/>
  <c r="U40" i="26"/>
  <c r="G49" i="8"/>
  <c r="U41" i="26"/>
  <c r="G50" i="8"/>
  <c r="U42" i="26"/>
  <c r="G51" i="8"/>
  <c r="U43" i="26"/>
  <c r="G52" i="8"/>
  <c r="U44" i="26"/>
  <c r="G45" i="8"/>
  <c r="U37" i="26"/>
  <c r="G39" i="8"/>
  <c r="G40" i="8"/>
  <c r="G37" i="8"/>
  <c r="U30" i="26"/>
  <c r="G41" i="8"/>
  <c r="G38" i="8"/>
  <c r="G11" i="8"/>
  <c r="G10" i="8"/>
  <c r="U4" i="26"/>
  <c r="G12" i="8"/>
  <c r="U5" i="26"/>
  <c r="G13" i="8"/>
  <c r="U6" i="26"/>
  <c r="G14" i="8"/>
  <c r="G15" i="8"/>
  <c r="U8" i="26"/>
  <c r="G16" i="8"/>
  <c r="U9" i="26"/>
  <c r="G17" i="8"/>
  <c r="U10" i="26"/>
  <c r="G18" i="8"/>
  <c r="G20" i="8"/>
  <c r="U13" i="26"/>
  <c r="G21" i="8"/>
  <c r="U14" i="26"/>
  <c r="G22" i="8"/>
  <c r="U15" i="26"/>
  <c r="G23" i="8"/>
  <c r="U16" i="26"/>
  <c r="G24" i="8"/>
  <c r="U17" i="26"/>
  <c r="G25" i="8"/>
  <c r="U18" i="26"/>
  <c r="G26" i="8"/>
  <c r="U19" i="26"/>
  <c r="G28" i="8"/>
  <c r="U21" i="26"/>
  <c r="G29" i="8"/>
  <c r="G30" i="8"/>
  <c r="U23" i="26"/>
  <c r="G31" i="8"/>
  <c r="U24" i="26"/>
  <c r="G32" i="8"/>
  <c r="G33" i="8"/>
  <c r="G34" i="8"/>
  <c r="U27" i="26"/>
  <c r="G35" i="8"/>
  <c r="G36" i="8"/>
  <c r="G10" i="7"/>
  <c r="B10" i="6"/>
  <c r="P3" i="24"/>
  <c r="B18" i="6"/>
  <c r="P11" i="24"/>
  <c r="B28" i="6"/>
  <c r="P21" i="24"/>
  <c r="B38" i="6"/>
  <c r="P31" i="24"/>
  <c r="B48" i="6"/>
  <c r="P41" i="24"/>
  <c r="B58" i="6"/>
  <c r="P51" i="24"/>
  <c r="B71" i="6"/>
  <c r="P64" i="24"/>
  <c r="B75" i="6"/>
  <c r="P68" i="24"/>
  <c r="G152" i="6"/>
  <c r="G153" i="6"/>
  <c r="G154" i="6"/>
  <c r="G155" i="6"/>
  <c r="G156" i="6"/>
  <c r="G157" i="6"/>
  <c r="G151" i="6"/>
  <c r="G148" i="6"/>
  <c r="G146" i="6"/>
  <c r="U138" i="24"/>
  <c r="G147" i="6"/>
  <c r="G139" i="6"/>
  <c r="G140" i="6"/>
  <c r="U132" i="24"/>
  <c r="G141" i="6"/>
  <c r="U133" i="24"/>
  <c r="G142" i="6"/>
  <c r="G143" i="6"/>
  <c r="G144" i="6"/>
  <c r="U136" i="24"/>
  <c r="G145" i="6"/>
  <c r="U137" i="24"/>
  <c r="G138" i="6"/>
  <c r="U127" i="24"/>
  <c r="U128" i="24"/>
  <c r="G133" i="6"/>
  <c r="U125" i="24"/>
  <c r="U117" i="24"/>
  <c r="U118" i="24"/>
  <c r="U120" i="24"/>
  <c r="U121" i="24"/>
  <c r="U122" i="24"/>
  <c r="U123" i="24"/>
  <c r="U124" i="24"/>
  <c r="U116" i="24"/>
  <c r="U107" i="24"/>
  <c r="U108" i="24"/>
  <c r="U109" i="24"/>
  <c r="U110" i="24"/>
  <c r="U111" i="24"/>
  <c r="U112" i="24"/>
  <c r="U114" i="24"/>
  <c r="U106" i="24"/>
  <c r="U98" i="24"/>
  <c r="G103" i="6"/>
  <c r="U95" i="24"/>
  <c r="U100" i="24"/>
  <c r="U101" i="24"/>
  <c r="U102" i="24"/>
  <c r="U103" i="24"/>
  <c r="U104" i="24"/>
  <c r="U96" i="24"/>
  <c r="G95" i="6"/>
  <c r="U87" i="24"/>
  <c r="G96" i="6"/>
  <c r="U88" i="24"/>
  <c r="G97" i="6"/>
  <c r="U89" i="24"/>
  <c r="G98" i="6"/>
  <c r="U90" i="24"/>
  <c r="G99" i="6"/>
  <c r="U91" i="24"/>
  <c r="G100" i="6"/>
  <c r="G101" i="6"/>
  <c r="U93" i="24"/>
  <c r="G102" i="6"/>
  <c r="U94" i="24"/>
  <c r="G94" i="6"/>
  <c r="U86" i="24"/>
  <c r="G87" i="6"/>
  <c r="U79" i="24"/>
  <c r="G88" i="6"/>
  <c r="U80" i="24"/>
  <c r="G89" i="6"/>
  <c r="U81" i="24"/>
  <c r="G90" i="6"/>
  <c r="U82" i="24"/>
  <c r="G91" i="6"/>
  <c r="U83" i="24"/>
  <c r="G92" i="6"/>
  <c r="U84" i="24"/>
  <c r="G86" i="6"/>
  <c r="U78" i="24"/>
  <c r="U68" i="24"/>
  <c r="U74" i="24"/>
  <c r="U59" i="24"/>
  <c r="U63" i="24"/>
  <c r="U53" i="24"/>
  <c r="U43" i="24"/>
  <c r="U44" i="24"/>
  <c r="U46" i="24"/>
  <c r="U47" i="24"/>
  <c r="U48" i="24"/>
  <c r="U33" i="24"/>
  <c r="U39" i="24"/>
  <c r="U40" i="24"/>
  <c r="U23" i="24"/>
  <c r="U13" i="24"/>
  <c r="U14" i="24"/>
  <c r="U19" i="24"/>
  <c r="U20" i="24"/>
  <c r="B7" i="13"/>
  <c r="P2" i="31"/>
  <c r="U9" i="24"/>
  <c r="U10" i="24"/>
  <c r="G34" i="5"/>
  <c r="G35" i="5"/>
  <c r="U29" i="20"/>
  <c r="G39" i="5"/>
  <c r="U33" i="20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/>
  <c r="R22" i="31"/>
  <c r="E7" i="13"/>
  <c r="E29" i="13"/>
  <c r="S22" i="31"/>
  <c r="F7" i="13"/>
  <c r="T2" i="31"/>
  <c r="F29" i="13"/>
  <c r="T22" i="31"/>
  <c r="G7" i="13"/>
  <c r="U2" i="31"/>
  <c r="G29" i="13"/>
  <c r="U22" i="31"/>
  <c r="Q2" i="31"/>
  <c r="R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F28" i="12"/>
  <c r="T21" i="30"/>
  <c r="G28" i="12"/>
  <c r="U21" i="30"/>
  <c r="P22" i="30"/>
  <c r="Q22" i="30"/>
  <c r="R22" i="30"/>
  <c r="S22" i="30"/>
  <c r="T22" i="30"/>
  <c r="U22" i="30"/>
  <c r="B7" i="12"/>
  <c r="C7" i="12"/>
  <c r="D7" i="12"/>
  <c r="D31" i="12"/>
  <c r="R23" i="30"/>
  <c r="E7" i="12"/>
  <c r="F7" i="12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Q2" i="29"/>
  <c r="C30" i="11"/>
  <c r="Q22" i="29"/>
  <c r="D8" i="11"/>
  <c r="D30" i="11"/>
  <c r="R22" i="29"/>
  <c r="E8" i="11"/>
  <c r="F8" i="11"/>
  <c r="G8" i="11"/>
  <c r="U2" i="29"/>
  <c r="G30" i="11"/>
  <c r="U22" i="29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Q22" i="28"/>
  <c r="R22" i="28"/>
  <c r="S22" i="28"/>
  <c r="T22" i="28"/>
  <c r="U22" i="28"/>
  <c r="C32" i="10"/>
  <c r="Q23" i="28"/>
  <c r="E32" i="10"/>
  <c r="S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D16" i="9"/>
  <c r="D9" i="9"/>
  <c r="R2" i="27"/>
  <c r="E9" i="9"/>
  <c r="S2" i="27"/>
  <c r="E16" i="9"/>
  <c r="S9" i="27"/>
  <c r="F16" i="9"/>
  <c r="G16" i="9"/>
  <c r="U9" i="27"/>
  <c r="Q3" i="27"/>
  <c r="R3" i="27"/>
  <c r="S3" i="27"/>
  <c r="T3" i="27"/>
  <c r="Q4" i="27"/>
  <c r="R4" i="27"/>
  <c r="S4" i="27"/>
  <c r="T4" i="27"/>
  <c r="Q5" i="27"/>
  <c r="R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R9" i="27"/>
  <c r="T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8" i="9"/>
  <c r="Q20" i="27"/>
  <c r="D28" i="9"/>
  <c r="R20" i="27"/>
  <c r="E21" i="9"/>
  <c r="S13" i="27"/>
  <c r="E28" i="9"/>
  <c r="F28" i="9"/>
  <c r="T20" i="27"/>
  <c r="G24" i="9"/>
  <c r="U16" i="27"/>
  <c r="R14" i="27"/>
  <c r="S14" i="27"/>
  <c r="T14" i="27"/>
  <c r="Q15" i="27"/>
  <c r="R15" i="27"/>
  <c r="S15" i="27"/>
  <c r="T15" i="27"/>
  <c r="U15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P3" i="27"/>
  <c r="P4" i="27"/>
  <c r="P5" i="27"/>
  <c r="P6" i="27"/>
  <c r="P7" i="27"/>
  <c r="P8" i="27"/>
  <c r="B16" i="9"/>
  <c r="P9" i="27"/>
  <c r="P10" i="27"/>
  <c r="P11" i="27"/>
  <c r="P12" i="27"/>
  <c r="B28" i="9"/>
  <c r="P20" i="27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/>
  <c r="C19" i="8"/>
  <c r="C27" i="8"/>
  <c r="Q20" i="26"/>
  <c r="Q30" i="26"/>
  <c r="D10" i="8"/>
  <c r="R3" i="26"/>
  <c r="D19" i="8"/>
  <c r="D27" i="8"/>
  <c r="R20" i="26"/>
  <c r="R30" i="26"/>
  <c r="S3" i="26"/>
  <c r="E19" i="8"/>
  <c r="S12" i="26"/>
  <c r="E27" i="8"/>
  <c r="S20" i="26"/>
  <c r="S30" i="26"/>
  <c r="F10" i="8"/>
  <c r="T3" i="26"/>
  <c r="F19" i="8"/>
  <c r="T12" i="26"/>
  <c r="F27" i="8"/>
  <c r="T20" i="26"/>
  <c r="T30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1" i="26"/>
  <c r="R21" i="26"/>
  <c r="S21" i="26"/>
  <c r="T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/>
  <c r="C53" i="8"/>
  <c r="Q45" i="26"/>
  <c r="C61" i="8"/>
  <c r="C71" i="8"/>
  <c r="D44" i="8"/>
  <c r="R36" i="26"/>
  <c r="D53" i="8"/>
  <c r="R45" i="26"/>
  <c r="D61" i="8"/>
  <c r="R53" i="26"/>
  <c r="D71" i="8"/>
  <c r="E44" i="8"/>
  <c r="S36" i="26"/>
  <c r="E53" i="8"/>
  <c r="E61" i="8"/>
  <c r="E71" i="8"/>
  <c r="S63" i="26"/>
  <c r="F44" i="8"/>
  <c r="T36" i="26"/>
  <c r="F53" i="8"/>
  <c r="T45" i="26"/>
  <c r="F61" i="8"/>
  <c r="F71" i="8"/>
  <c r="T63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S53" i="26"/>
  <c r="T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Q63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B44" i="8"/>
  <c r="P36" i="26"/>
  <c r="B53" i="8"/>
  <c r="P45" i="26"/>
  <c r="B61" i="8"/>
  <c r="P53" i="26"/>
  <c r="B71" i="8"/>
  <c r="P63" i="26"/>
  <c r="B10" i="8"/>
  <c r="P3" i="26"/>
  <c r="B19" i="8"/>
  <c r="P12" i="26"/>
  <c r="B27" i="8"/>
  <c r="P20" i="26"/>
  <c r="P30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71" i="7"/>
  <c r="T3" i="25" s="1"/>
  <c r="E71" i="7"/>
  <c r="S3" i="25" s="1"/>
  <c r="D71" i="7"/>
  <c r="R3" i="25" s="1"/>
  <c r="B71" i="7"/>
  <c r="P3" i="25" s="1"/>
  <c r="A3" i="25"/>
  <c r="A4" i="25"/>
  <c r="A2" i="25"/>
  <c r="A87" i="24"/>
  <c r="C85" i="6"/>
  <c r="Q77" i="24"/>
  <c r="C103" i="6"/>
  <c r="Q95" i="24"/>
  <c r="C113" i="6"/>
  <c r="Q105" i="24"/>
  <c r="C123" i="6"/>
  <c r="Q115" i="24"/>
  <c r="C133" i="6"/>
  <c r="Q125" i="24"/>
  <c r="C146" i="6"/>
  <c r="Q138" i="24"/>
  <c r="C150" i="6"/>
  <c r="D85" i="6"/>
  <c r="R85" i="24"/>
  <c r="D103" i="6"/>
  <c r="D113" i="6"/>
  <c r="R105" i="24"/>
  <c r="D123" i="6"/>
  <c r="R115" i="24"/>
  <c r="D133" i="6"/>
  <c r="R125" i="24"/>
  <c r="D146" i="6"/>
  <c r="R138" i="24"/>
  <c r="D150" i="6"/>
  <c r="E85" i="6"/>
  <c r="S77" i="24"/>
  <c r="S85" i="24"/>
  <c r="E103" i="6"/>
  <c r="E113" i="6"/>
  <c r="S105" i="24"/>
  <c r="E123" i="6"/>
  <c r="S115" i="24"/>
  <c r="E133" i="6"/>
  <c r="S125" i="24"/>
  <c r="E146" i="6"/>
  <c r="S138" i="24"/>
  <c r="E150" i="6"/>
  <c r="F85" i="6"/>
  <c r="T77" i="24"/>
  <c r="T85" i="24"/>
  <c r="F103" i="6"/>
  <c r="T95" i="24"/>
  <c r="F113" i="6"/>
  <c r="T105" i="24"/>
  <c r="F123" i="6"/>
  <c r="T115" i="24"/>
  <c r="F133" i="6"/>
  <c r="T125" i="24"/>
  <c r="F146" i="6"/>
  <c r="T138" i="24"/>
  <c r="F150" i="6"/>
  <c r="T142" i="24"/>
  <c r="G150" i="6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S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R142" i="24"/>
  <c r="S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/>
  <c r="C18" i="6"/>
  <c r="Q11" i="24"/>
  <c r="C28" i="6"/>
  <c r="Q21" i="24"/>
  <c r="C38" i="6"/>
  <c r="C48" i="6"/>
  <c r="Q41" i="24"/>
  <c r="C58" i="6"/>
  <c r="Q51" i="24"/>
  <c r="C71" i="6"/>
  <c r="Q64" i="24"/>
  <c r="C75" i="6"/>
  <c r="Q68" i="24"/>
  <c r="D10" i="6"/>
  <c r="R3" i="24"/>
  <c r="D18" i="6"/>
  <c r="D28" i="6"/>
  <c r="R21" i="24"/>
  <c r="D38" i="6"/>
  <c r="R31" i="24"/>
  <c r="D48" i="6"/>
  <c r="R41" i="24"/>
  <c r="D58" i="6"/>
  <c r="R51" i="24"/>
  <c r="D71" i="6"/>
  <c r="R64" i="24"/>
  <c r="D75" i="6"/>
  <c r="R68" i="24"/>
  <c r="S3" i="24"/>
  <c r="E18" i="6"/>
  <c r="S11" i="24"/>
  <c r="E28" i="6"/>
  <c r="S21" i="24"/>
  <c r="E38" i="6"/>
  <c r="S31" i="24"/>
  <c r="E48" i="6"/>
  <c r="S41" i="24"/>
  <c r="E58" i="6"/>
  <c r="S51" i="24"/>
  <c r="E71" i="6"/>
  <c r="S64" i="24"/>
  <c r="E75" i="6"/>
  <c r="S68" i="24"/>
  <c r="F10" i="6"/>
  <c r="T3" i="24"/>
  <c r="F18" i="6"/>
  <c r="T11" i="24"/>
  <c r="F28" i="6"/>
  <c r="T21" i="24"/>
  <c r="F38" i="6"/>
  <c r="T31" i="24"/>
  <c r="F48" i="6"/>
  <c r="T41" i="24"/>
  <c r="F58" i="6"/>
  <c r="T51" i="24"/>
  <c r="F71" i="6"/>
  <c r="T64" i="24"/>
  <c r="F75" i="6"/>
  <c r="B85" i="6"/>
  <c r="P77" i="24"/>
  <c r="B103" i="6"/>
  <c r="P95" i="24"/>
  <c r="B113" i="6"/>
  <c r="B123" i="6"/>
  <c r="P115" i="24"/>
  <c r="B133" i="6"/>
  <c r="P125" i="24"/>
  <c r="B146" i="6"/>
  <c r="P138" i="24"/>
  <c r="B150" i="6"/>
  <c r="P142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U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Q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Q39" i="24"/>
  <c r="R39" i="24"/>
  <c r="S39" i="24"/>
  <c r="T39" i="24"/>
  <c r="Q40" i="24"/>
  <c r="R40" i="24"/>
  <c r="S40" i="24"/>
  <c r="T40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Q55" i="24"/>
  <c r="R55" i="24"/>
  <c r="S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T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8" i="20"/>
  <c r="U9" i="20"/>
  <c r="U12" i="20"/>
  <c r="U16" i="20"/>
  <c r="U17" i="20"/>
  <c r="U18" i="20"/>
  <c r="U20" i="20"/>
  <c r="U21" i="20"/>
  <c r="U24" i="20"/>
  <c r="U27" i="20"/>
  <c r="U28" i="20"/>
  <c r="U30" i="20"/>
  <c r="U32" i="20"/>
  <c r="G47" i="5"/>
  <c r="U39" i="20"/>
  <c r="G48" i="5"/>
  <c r="U40" i="20"/>
  <c r="G49" i="5"/>
  <c r="G50" i="5"/>
  <c r="U42" i="20"/>
  <c r="G51" i="5"/>
  <c r="U43" i="20"/>
  <c r="G52" i="5"/>
  <c r="U44" i="20"/>
  <c r="G53" i="5"/>
  <c r="U45" i="20"/>
  <c r="G55" i="5"/>
  <c r="U47" i="20"/>
  <c r="G56" i="5"/>
  <c r="G57" i="5"/>
  <c r="U49" i="20"/>
  <c r="G58" i="5"/>
  <c r="U50" i="20"/>
  <c r="G60" i="5"/>
  <c r="G61" i="5"/>
  <c r="U53" i="20"/>
  <c r="G62" i="5"/>
  <c r="U54" i="20"/>
  <c r="G63" i="5"/>
  <c r="U55" i="20"/>
  <c r="G67" i="5"/>
  <c r="U57" i="20"/>
  <c r="G73" i="5"/>
  <c r="U60" i="20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Q15" i="20"/>
  <c r="R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D41" i="5"/>
  <c r="R29" i="20"/>
  <c r="E35" i="5"/>
  <c r="S29" i="20"/>
  <c r="F35" i="5"/>
  <c r="T29" i="20"/>
  <c r="Q30" i="20"/>
  <c r="R30" i="20"/>
  <c r="S30" i="20"/>
  <c r="T30" i="20"/>
  <c r="Q31" i="20"/>
  <c r="Q32" i="20"/>
  <c r="R32" i="20"/>
  <c r="S32" i="20"/>
  <c r="T32" i="20"/>
  <c r="Q33" i="20"/>
  <c r="R33" i="20"/>
  <c r="S33" i="20"/>
  <c r="T33" i="20"/>
  <c r="C45" i="5"/>
  <c r="Q37" i="20"/>
  <c r="D45" i="5"/>
  <c r="R37" i="20"/>
  <c r="E45" i="5"/>
  <c r="S37" i="20"/>
  <c r="Q38" i="20"/>
  <c r="R38" i="20"/>
  <c r="S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B70" i="5"/>
  <c r="P57" i="20"/>
  <c r="B45" i="5"/>
  <c r="P37" i="20"/>
  <c r="B54" i="5"/>
  <c r="P46" i="20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P22" i="20"/>
  <c r="B35" i="5"/>
  <c r="P31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/>
  <c r="D20" i="23"/>
  <c r="B6" i="1"/>
  <c r="F18" i="23"/>
  <c r="K6" i="3"/>
  <c r="E18" i="23"/>
  <c r="J6" i="3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F6" i="10"/>
  <c r="E6" i="10"/>
  <c r="G5" i="13"/>
  <c r="G5" i="12"/>
  <c r="C11" i="23"/>
  <c r="A2" i="13"/>
  <c r="A5" i="9"/>
  <c r="A5" i="8"/>
  <c r="A5" i="7"/>
  <c r="A5" i="6"/>
  <c r="A4" i="5"/>
  <c r="A4" i="4"/>
  <c r="A4" i="3"/>
  <c r="A4" i="2"/>
  <c r="A4" i="1"/>
  <c r="J14" i="3"/>
  <c r="X4" i="17" s="1"/>
  <c r="I14" i="3"/>
  <c r="W4" i="17" s="1"/>
  <c r="I8" i="3"/>
  <c r="I20" i="3" s="1"/>
  <c r="W5" i="17" s="1"/>
  <c r="H14" i="3"/>
  <c r="V4" i="17"/>
  <c r="G14" i="3"/>
  <c r="U4" i="17"/>
  <c r="E14" i="3"/>
  <c r="S4" i="17"/>
  <c r="K8" i="3"/>
  <c r="K20" i="3"/>
  <c r="Y5" i="17" s="1"/>
  <c r="J8" i="3"/>
  <c r="J20" i="3" s="1"/>
  <c r="X5" i="17" s="1"/>
  <c r="H8" i="3"/>
  <c r="V3" i="17"/>
  <c r="G8" i="3"/>
  <c r="U3" i="17"/>
  <c r="E8" i="3"/>
  <c r="S3" i="17"/>
  <c r="F41" i="2"/>
  <c r="T17" i="16"/>
  <c r="E41" i="2"/>
  <c r="S17" i="16"/>
  <c r="D41" i="2"/>
  <c r="R17" i="16"/>
  <c r="C41" i="2"/>
  <c r="Q17" i="16"/>
  <c r="H27" i="2"/>
  <c r="V15" i="16"/>
  <c r="G27" i="2"/>
  <c r="U15" i="16"/>
  <c r="F27" i="2"/>
  <c r="T15" i="16"/>
  <c r="E27" i="2"/>
  <c r="S15" i="16"/>
  <c r="D27" i="2"/>
  <c r="R15" i="16"/>
  <c r="C27" i="2"/>
  <c r="Q15" i="16"/>
  <c r="B41" i="2"/>
  <c r="P17" i="16"/>
  <c r="B27" i="2"/>
  <c r="P15" i="16"/>
  <c r="H22" i="2"/>
  <c r="V14" i="16"/>
  <c r="G22" i="2"/>
  <c r="U14" i="16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/>
  <c r="P36" i="18"/>
  <c r="B64" i="4"/>
  <c r="P33" i="18"/>
  <c r="P32" i="18"/>
  <c r="B55" i="4"/>
  <c r="B53" i="4"/>
  <c r="P30" i="18"/>
  <c r="B49" i="4"/>
  <c r="P27" i="18"/>
  <c r="B48" i="4"/>
  <c r="P26" i="18"/>
  <c r="B37" i="4"/>
  <c r="P19" i="18"/>
  <c r="B29" i="4"/>
  <c r="P15" i="18"/>
  <c r="B17" i="4"/>
  <c r="B13" i="4"/>
  <c r="P6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0" i="18"/>
  <c r="P21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47" i="1"/>
  <c r="Q57" i="15"/>
  <c r="F23" i="1"/>
  <c r="Q71" i="15"/>
  <c r="F27" i="1"/>
  <c r="F31" i="1"/>
  <c r="Q80" i="15"/>
  <c r="F38" i="1"/>
  <c r="Q87" i="15"/>
  <c r="F42" i="1"/>
  <c r="Q91" i="15"/>
  <c r="F63" i="1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E9" i="1"/>
  <c r="P57" i="15"/>
  <c r="E19" i="1"/>
  <c r="P67" i="15"/>
  <c r="E23" i="1"/>
  <c r="P71" i="15"/>
  <c r="E27" i="1"/>
  <c r="P76" i="15"/>
  <c r="E31" i="1"/>
  <c r="P80" i="15"/>
  <c r="P87" i="15"/>
  <c r="E42" i="1"/>
  <c r="P91" i="15"/>
  <c r="E57" i="1"/>
  <c r="P103" i="15"/>
  <c r="E63" i="1"/>
  <c r="P106" i="15"/>
  <c r="E68" i="1"/>
  <c r="P110" i="15"/>
  <c r="E75" i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Q20" i="15"/>
  <c r="C31" i="1"/>
  <c r="Q26" i="15"/>
  <c r="C38" i="1"/>
  <c r="Q34" i="15"/>
  <c r="C41" i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P13" i="15"/>
  <c r="P14" i="15"/>
  <c r="P15" i="15"/>
  <c r="P16" i="15"/>
  <c r="P17" i="15"/>
  <c r="P18" i="15"/>
  <c r="P19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R37" i="18"/>
  <c r="Q36" i="18"/>
  <c r="R36" i="18"/>
  <c r="C64" i="4"/>
  <c r="Q33" i="18"/>
  <c r="D64" i="4"/>
  <c r="Q32" i="18"/>
  <c r="Q26" i="18"/>
  <c r="Q31" i="18"/>
  <c r="R31" i="18"/>
  <c r="Q30" i="18"/>
  <c r="R30" i="18"/>
  <c r="R26" i="18"/>
  <c r="C49" i="4"/>
  <c r="Q27" i="18"/>
  <c r="D49" i="4"/>
  <c r="R27" i="18"/>
  <c r="C29" i="4"/>
  <c r="Q15" i="18"/>
  <c r="D29" i="4"/>
  <c r="R15" i="18"/>
  <c r="C40" i="4"/>
  <c r="Q22" i="18"/>
  <c r="D40" i="4"/>
  <c r="R22" i="18"/>
  <c r="C37" i="4"/>
  <c r="Q19" i="18"/>
  <c r="D37" i="4"/>
  <c r="R19" i="18"/>
  <c r="C13" i="4"/>
  <c r="Q6" i="18"/>
  <c r="D13" i="4"/>
  <c r="R6" i="18"/>
  <c r="C13" i="2"/>
  <c r="D13" i="2"/>
  <c r="R8" i="16"/>
  <c r="E13" i="2"/>
  <c r="S8" i="16"/>
  <c r="F13" i="2"/>
  <c r="T8" i="16"/>
  <c r="G13" i="2"/>
  <c r="U8" i="16"/>
  <c r="H13" i="2"/>
  <c r="B13" i="2"/>
  <c r="P8" i="16"/>
  <c r="C9" i="2"/>
  <c r="Q4" i="16"/>
  <c r="D9" i="2"/>
  <c r="R4" i="16"/>
  <c r="E9" i="2"/>
  <c r="S4" i="16"/>
  <c r="F9" i="2"/>
  <c r="T4" i="16"/>
  <c r="G9" i="2"/>
  <c r="G8" i="2"/>
  <c r="H9" i="2"/>
  <c r="V4" i="16"/>
  <c r="B9" i="2"/>
  <c r="R32" i="18"/>
  <c r="Q37" i="18"/>
  <c r="F8" i="2"/>
  <c r="T3" i="16"/>
  <c r="B65" i="5"/>
  <c r="P56" i="20"/>
  <c r="S31" i="20"/>
  <c r="T31" i="20"/>
  <c r="R31" i="20"/>
  <c r="D6" i="10"/>
  <c r="B6" i="10"/>
  <c r="U21" i="27"/>
  <c r="F9" i="9"/>
  <c r="T2" i="27"/>
  <c r="S5" i="27"/>
  <c r="B9" i="9"/>
  <c r="P2" i="27"/>
  <c r="U67" i="26"/>
  <c r="U47" i="26"/>
  <c r="U33" i="26"/>
  <c r="U141" i="24"/>
  <c r="G137" i="6"/>
  <c r="U129" i="24"/>
  <c r="U119" i="24"/>
  <c r="U70" i="24"/>
  <c r="U55" i="24"/>
  <c r="U52" i="24"/>
  <c r="G59" i="5"/>
  <c r="U51" i="20"/>
  <c r="U52" i="20"/>
  <c r="F45" i="5"/>
  <c r="F65" i="5"/>
  <c r="T56" i="20"/>
  <c r="T38" i="20"/>
  <c r="G46" i="5"/>
  <c r="U38" i="20"/>
  <c r="D65" i="5"/>
  <c r="R56" i="20"/>
  <c r="G37" i="5"/>
  <c r="U31" i="20"/>
  <c r="G21" i="5"/>
  <c r="U15" i="20"/>
  <c r="T15" i="20"/>
  <c r="G20" i="5"/>
  <c r="U14" i="20"/>
  <c r="T14" i="20"/>
  <c r="S15" i="20"/>
  <c r="C72" i="4"/>
  <c r="C74" i="4"/>
  <c r="Q39" i="18"/>
  <c r="C44" i="4"/>
  <c r="Q25" i="18"/>
  <c r="B44" i="4"/>
  <c r="C57" i="4"/>
  <c r="C59" i="4"/>
  <c r="D72" i="4"/>
  <c r="D74" i="4"/>
  <c r="R39" i="18"/>
  <c r="K14" i="3"/>
  <c r="Y4" i="17" s="1"/>
  <c r="H8" i="2"/>
  <c r="U4" i="16"/>
  <c r="C8" i="2"/>
  <c r="C20" i="2"/>
  <c r="Q13" i="16"/>
  <c r="E8" i="2"/>
  <c r="S3" i="16"/>
  <c r="V8" i="16"/>
  <c r="B8" i="2"/>
  <c r="P13" i="16"/>
  <c r="P4" i="16"/>
  <c r="P3" i="16"/>
  <c r="A2" i="10"/>
  <c r="A2" i="11"/>
  <c r="A2" i="12"/>
  <c r="A2" i="14"/>
  <c r="Q3" i="16"/>
  <c r="C8" i="4"/>
  <c r="Q5" i="18"/>
  <c r="G20" i="2"/>
  <c r="U13" i="16"/>
  <c r="U3" i="16"/>
  <c r="V3" i="16"/>
  <c r="H20" i="2"/>
  <c r="V13" i="16"/>
  <c r="P25" i="18"/>
  <c r="S45" i="26"/>
  <c r="U21" i="28"/>
  <c r="G32" i="10"/>
  <c r="U23" i="28"/>
  <c r="F31" i="12"/>
  <c r="T23" i="30"/>
  <c r="T2" i="30"/>
  <c r="U5" i="24"/>
  <c r="A2" i="6"/>
  <c r="A2" i="7"/>
  <c r="T13" i="16"/>
  <c r="D8" i="2"/>
  <c r="D44" i="4"/>
  <c r="Q8" i="16"/>
  <c r="P116" i="15"/>
  <c r="U41" i="20"/>
  <c r="S12" i="29"/>
  <c r="E30" i="11"/>
  <c r="S22" i="29"/>
  <c r="B31" i="12"/>
  <c r="P23" i="30"/>
  <c r="P2" i="30"/>
  <c r="S2" i="31"/>
  <c r="R95" i="24"/>
  <c r="Q12" i="31"/>
  <c r="C29" i="13"/>
  <c r="Q22" i="31"/>
  <c r="R33" i="18"/>
  <c r="P29" i="20"/>
  <c r="P51" i="20"/>
  <c r="U48" i="20"/>
  <c r="C6" i="10"/>
  <c r="G6" i="10"/>
  <c r="B21" i="9"/>
  <c r="P13" i="27"/>
  <c r="P16" i="27"/>
  <c r="F21" i="9"/>
  <c r="T13" i="27"/>
  <c r="D21" i="9"/>
  <c r="R13" i="27"/>
  <c r="R16" i="27"/>
  <c r="D32" i="10"/>
  <c r="R23" i="28"/>
  <c r="G61" i="8"/>
  <c r="U53" i="26"/>
  <c r="U58" i="26"/>
  <c r="F32" i="10"/>
  <c r="T23" i="28"/>
  <c r="F30" i="11"/>
  <c r="T22" i="29"/>
  <c r="T2" i="29"/>
  <c r="C31" i="12"/>
  <c r="Q23" i="30"/>
  <c r="S21" i="30"/>
  <c r="E31" i="12"/>
  <c r="S23" i="30"/>
  <c r="G12" i="9"/>
  <c r="U5" i="27"/>
  <c r="U7" i="27"/>
  <c r="Q16" i="27"/>
  <c r="B32" i="10"/>
  <c r="P23" i="28"/>
  <c r="B29" i="13"/>
  <c r="P22" i="31"/>
  <c r="T10" i="20"/>
  <c r="E20" i="2"/>
  <c r="S13" i="16"/>
  <c r="R25" i="18"/>
  <c r="R3" i="16"/>
  <c r="D20" i="2"/>
  <c r="R13" i="16"/>
  <c r="P5" i="18"/>
  <c r="B8" i="4"/>
  <c r="B21" i="4"/>
  <c r="Q2" i="18"/>
  <c r="D8" i="4"/>
  <c r="R2" i="18"/>
  <c r="R5" i="18"/>
  <c r="G21" i="9"/>
  <c r="U13" i="27"/>
  <c r="G9" i="9"/>
  <c r="U2" i="27"/>
  <c r="U38" i="26"/>
  <c r="E9" i="8"/>
  <c r="G123" i="6"/>
  <c r="U115" i="24"/>
  <c r="P105" i="24"/>
  <c r="U58" i="20"/>
  <c r="C65" i="5"/>
  <c r="Q56" i="20"/>
  <c r="T37" i="20"/>
  <c r="G45" i="5"/>
  <c r="F41" i="5"/>
  <c r="T34" i="20"/>
  <c r="E41" i="5"/>
  <c r="S34" i="20"/>
  <c r="S10" i="20"/>
  <c r="C41" i="5"/>
  <c r="Q34" i="20"/>
  <c r="B41" i="5"/>
  <c r="P34" i="20"/>
  <c r="Q38" i="18"/>
  <c r="D21" i="4"/>
  <c r="R12" i="18"/>
  <c r="B57" i="4"/>
  <c r="B59" i="4"/>
  <c r="F79" i="1"/>
  <c r="Q119" i="15"/>
  <c r="Q106" i="15"/>
  <c r="E47" i="1"/>
  <c r="P95" i="15"/>
  <c r="U37" i="20"/>
  <c r="E59" i="1"/>
  <c r="P104" i="15"/>
  <c r="Q14" i="27"/>
  <c r="C21" i="9"/>
  <c r="Q13" i="27"/>
  <c r="U113" i="24"/>
  <c r="X3" i="17"/>
  <c r="G113" i="6"/>
  <c r="U67" i="24"/>
  <c r="U105" i="24"/>
  <c r="G20" i="3"/>
  <c r="U5" i="17" s="1"/>
  <c r="H20" i="3"/>
  <c r="V5" i="17" s="1"/>
  <c r="W3" i="17"/>
  <c r="E20" i="3"/>
  <c r="S5" i="17"/>
  <c r="F33" i="9"/>
  <c r="T24" i="27"/>
  <c r="C33" i="9"/>
  <c r="Q24" i="27"/>
  <c r="D33" i="9"/>
  <c r="R24" i="27"/>
  <c r="B33" i="9"/>
  <c r="P24" i="27"/>
  <c r="Q2" i="27"/>
  <c r="G33" i="9"/>
  <c r="U24" i="27"/>
  <c r="E33" i="9"/>
  <c r="S24" i="27"/>
  <c r="D43" i="8"/>
  <c r="R35" i="26"/>
  <c r="B43" i="8"/>
  <c r="P35" i="26"/>
  <c r="G44" i="8"/>
  <c r="E43" i="8"/>
  <c r="S35" i="26"/>
  <c r="C43" i="8"/>
  <c r="Q35" i="26"/>
  <c r="F43" i="8"/>
  <c r="T35" i="26"/>
  <c r="U36" i="26"/>
  <c r="G43" i="8"/>
  <c r="U35" i="26"/>
  <c r="C9" i="8"/>
  <c r="C77" i="8"/>
  <c r="Q68" i="26"/>
  <c r="G27" i="8"/>
  <c r="U20" i="26"/>
  <c r="D9" i="8"/>
  <c r="R2" i="26"/>
  <c r="F9" i="8"/>
  <c r="Q12" i="26"/>
  <c r="S2" i="26"/>
  <c r="R12" i="26"/>
  <c r="G19" i="8"/>
  <c r="U12" i="26"/>
  <c r="Q2" i="26"/>
  <c r="U3" i="26"/>
  <c r="G9" i="8"/>
  <c r="B9" i="8"/>
  <c r="D84" i="6"/>
  <c r="R76" i="24"/>
  <c r="E84" i="6"/>
  <c r="S76" i="24" s="1"/>
  <c r="F84" i="6"/>
  <c r="T76" i="24"/>
  <c r="G93" i="6"/>
  <c r="U85" i="24"/>
  <c r="G85" i="6"/>
  <c r="R77" i="24"/>
  <c r="U77" i="24"/>
  <c r="G84" i="6"/>
  <c r="U76" i="24"/>
  <c r="C84" i="6"/>
  <c r="Q76" i="24" s="1"/>
  <c r="G58" i="6"/>
  <c r="U51" i="24"/>
  <c r="G48" i="6"/>
  <c r="U41" i="24"/>
  <c r="U42" i="24"/>
  <c r="B9" i="6"/>
  <c r="P2" i="24"/>
  <c r="G38" i="6"/>
  <c r="U31" i="24"/>
  <c r="G28" i="6"/>
  <c r="U21" i="24"/>
  <c r="D9" i="6"/>
  <c r="R2" i="24"/>
  <c r="U22" i="24"/>
  <c r="R11" i="24"/>
  <c r="E9" i="6"/>
  <c r="S2" i="24"/>
  <c r="C9" i="6"/>
  <c r="F9" i="6"/>
  <c r="T2" i="24"/>
  <c r="G10" i="6"/>
  <c r="G75" i="5"/>
  <c r="U62" i="20"/>
  <c r="G54" i="5"/>
  <c r="U46" i="20"/>
  <c r="E65" i="5"/>
  <c r="S56" i="20"/>
  <c r="U23" i="20"/>
  <c r="R34" i="20"/>
  <c r="D70" i="5"/>
  <c r="C70" i="5"/>
  <c r="G16" i="5"/>
  <c r="U10" i="20"/>
  <c r="F70" i="5"/>
  <c r="G70" i="5"/>
  <c r="U4" i="20"/>
  <c r="R38" i="18"/>
  <c r="D57" i="4"/>
  <c r="D59" i="4"/>
  <c r="D23" i="4"/>
  <c r="D25" i="4"/>
  <c r="R14" i="18"/>
  <c r="C21" i="4"/>
  <c r="C23" i="4"/>
  <c r="Q12" i="18"/>
  <c r="B72" i="4"/>
  <c r="B74" i="4"/>
  <c r="P39" i="18"/>
  <c r="D33" i="4"/>
  <c r="R18" i="18"/>
  <c r="B23" i="4"/>
  <c r="P12" i="18"/>
  <c r="R13" i="18"/>
  <c r="P2" i="18"/>
  <c r="E79" i="1"/>
  <c r="P119" i="15"/>
  <c r="F59" i="1"/>
  <c r="Q95" i="15"/>
  <c r="E81" i="1"/>
  <c r="P120" i="15"/>
  <c r="B47" i="1"/>
  <c r="C47" i="1"/>
  <c r="A2" i="3"/>
  <c r="A2" i="9"/>
  <c r="A2" i="8"/>
  <c r="A2" i="1"/>
  <c r="A2" i="2"/>
  <c r="A2" i="4"/>
  <c r="S14" i="16"/>
  <c r="Y3" i="17"/>
  <c r="F77" i="8"/>
  <c r="T68" i="26"/>
  <c r="E77" i="8"/>
  <c r="S68" i="26"/>
  <c r="D77" i="8"/>
  <c r="R68" i="26"/>
  <c r="T2" i="26"/>
  <c r="P2" i="26"/>
  <c r="B77" i="8"/>
  <c r="P68" i="26"/>
  <c r="G77" i="8"/>
  <c r="U68" i="26"/>
  <c r="U2" i="26"/>
  <c r="D159" i="6"/>
  <c r="R150" i="24"/>
  <c r="F159" i="6"/>
  <c r="T150" i="24" s="1"/>
  <c r="E159" i="6"/>
  <c r="S150" i="24"/>
  <c r="Q2" i="24"/>
  <c r="U3" i="24"/>
  <c r="G9" i="6"/>
  <c r="G65" i="5"/>
  <c r="U56" i="20"/>
  <c r="E70" i="5"/>
  <c r="G41" i="5"/>
  <c r="C25" i="4"/>
  <c r="Q14" i="18"/>
  <c r="Q13" i="18"/>
  <c r="C33" i="4"/>
  <c r="Q18" i="18"/>
  <c r="P38" i="18"/>
  <c r="B25" i="4"/>
  <c r="P13" i="18"/>
  <c r="F81" i="1"/>
  <c r="Q120" i="15"/>
  <c r="Q104" i="15"/>
  <c r="Q42" i="15"/>
  <c r="C62" i="1"/>
  <c r="Q54" i="15"/>
  <c r="B62" i="1"/>
  <c r="P54" i="15"/>
  <c r="P42" i="15"/>
  <c r="U2" i="24"/>
  <c r="G159" i="6"/>
  <c r="U150" i="24"/>
  <c r="G42" i="5"/>
  <c r="U35" i="20"/>
  <c r="U34" i="20"/>
  <c r="B33" i="4"/>
  <c r="P18" i="18"/>
  <c r="P14" i="18"/>
  <c r="C71" i="7" l="1"/>
  <c r="Q3" i="25" s="1"/>
  <c r="C9" i="7"/>
  <c r="Q2" i="25" s="1"/>
  <c r="G71" i="7"/>
  <c r="U3" i="25" s="1"/>
  <c r="F106" i="7"/>
  <c r="T4" i="25" s="1"/>
  <c r="G9" i="7"/>
  <c r="U2" i="25" s="1"/>
  <c r="E106" i="7"/>
  <c r="S4" i="25" s="1"/>
  <c r="D106" i="7"/>
  <c r="R4" i="25" s="1"/>
  <c r="C159" i="6"/>
  <c r="Q150" i="24" s="1"/>
  <c r="B84" i="6"/>
  <c r="S2" i="25"/>
  <c r="B106" i="7"/>
  <c r="P4" i="25" s="1"/>
  <c r="G106" i="7" l="1"/>
  <c r="U4" i="25" s="1"/>
  <c r="C106" i="7"/>
  <c r="Q4" i="25" s="1"/>
  <c r="B159" i="6"/>
  <c r="P150" i="24" s="1"/>
  <c r="P76" i="24"/>
</calcChain>
</file>

<file path=xl/sharedStrings.xml><?xml version="1.0" encoding="utf-8"?>
<sst xmlns="http://schemas.openxmlformats.org/spreadsheetml/2006/main" count="4293" uniqueCount="3330">
  <si>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</si>
  <si>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</si>
  <si>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</si>
  <si>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</si>
  <si>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</si>
  <si>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</si>
  <si>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</si>
  <si>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</si>
  <si>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</si>
  <si>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</si>
  <si>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</si>
  <si>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</si>
  <si>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</si>
  <si>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</si>
  <si>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</si>
  <si>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</si>
  <si>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</si>
  <si>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</si>
  <si>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</si>
  <si>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</si>
  <si>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</si>
  <si>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</si>
  <si>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</si>
  <si>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</si>
  <si>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</si>
  <si>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</si>
  <si>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</si>
  <si>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</si>
  <si>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</si>
  <si>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</si>
  <si>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</si>
  <si>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</si>
  <si>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</si>
  <si>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</si>
  <si>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</si>
  <si>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</si>
  <si>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</si>
  <si>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</si>
  <si>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</si>
  <si>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</si>
  <si>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</si>
  <si>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</si>
  <si>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</si>
  <si>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</si>
  <si>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</si>
  <si>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</si>
  <si>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</si>
  <si>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</si>
  <si>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</si>
  <si>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</si>
  <si>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</si>
  <si>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</si>
  <si>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</si>
  <si>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</si>
  <si>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</si>
  <si>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</si>
  <si>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</si>
  <si>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</si>
  <si>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</si>
  <si>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</si>
  <si>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</si>
  <si>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</si>
  <si>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</si>
  <si>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</si>
  <si>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</si>
  <si>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</si>
  <si>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</si>
  <si>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</si>
  <si>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</si>
  <si>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</si>
  <si>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</si>
  <si>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</si>
  <si>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</si>
  <si>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</si>
  <si>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</si>
  <si>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</si>
  <si>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</si>
  <si>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</si>
  <si>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</si>
  <si>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</si>
  <si>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</si>
  <si>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</si>
  <si>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</si>
  <si>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</si>
  <si>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</si>
  <si>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</si>
  <si>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</si>
  <si>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</si>
  <si>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</si>
  <si>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</si>
  <si>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</si>
  <si>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</si>
  <si>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</si>
  <si>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</si>
  <si>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</si>
  <si>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</si>
  <si>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</si>
  <si>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</si>
  <si>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</si>
  <si>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</si>
  <si>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</si>
  <si>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</si>
  <si>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</si>
  <si>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</si>
  <si>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</si>
  <si>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</si>
  <si>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</si>
  <si>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</si>
  <si>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</si>
  <si>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</si>
  <si>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</si>
  <si>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</si>
  <si>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</si>
  <si>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</si>
  <si>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</si>
  <si>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</si>
  <si>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</si>
  <si>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</si>
  <si>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</si>
  <si>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</si>
  <si>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</si>
  <si>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</si>
  <si>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</si>
  <si>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</si>
  <si>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</si>
  <si>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</si>
  <si>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</si>
  <si>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</si>
  <si>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</si>
  <si>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</si>
  <si>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</si>
  <si>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</si>
  <si>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</si>
  <si>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</si>
  <si>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</si>
  <si>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</si>
  <si>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</si>
  <si>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</si>
  <si>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</si>
  <si>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</si>
  <si>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</si>
  <si>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</si>
  <si>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</si>
  <si>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</si>
  <si>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</si>
  <si>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</si>
  <si>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</si>
  <si>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</si>
  <si>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</si>
  <si>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</si>
  <si>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</si>
  <si>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</si>
  <si>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</si>
  <si>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</si>
  <si>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</si>
  <si>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</si>
  <si>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</si>
  <si>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</si>
  <si>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</si>
  <si>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</si>
  <si>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</si>
  <si>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</si>
  <si>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</si>
  <si>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</si>
  <si>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</si>
  <si>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</si>
  <si>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</si>
  <si>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</si>
  <si>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</si>
  <si>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</si>
  <si>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</si>
  <si>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</si>
  <si>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</si>
  <si>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</si>
  <si>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</si>
  <si>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</si>
  <si>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</si>
  <si>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</si>
  <si>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</si>
  <si>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</si>
  <si>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</si>
  <si>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</si>
  <si>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</si>
  <si>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</si>
  <si>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</si>
  <si>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</si>
  <si>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</si>
  <si>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</si>
  <si>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</si>
  <si>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</si>
  <si>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</si>
  <si>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</si>
  <si>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</si>
  <si>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</si>
  <si>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</si>
  <si>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</si>
  <si>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</si>
  <si>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</si>
  <si>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</si>
  <si>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</si>
  <si>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</si>
  <si>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</si>
  <si>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</si>
  <si>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</si>
  <si>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</si>
  <si>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</si>
  <si>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</si>
  <si>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</si>
  <si>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</si>
  <si>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</si>
  <si>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</si>
  <si>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</si>
  <si>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</si>
  <si>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</si>
  <si>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</si>
  <si>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</si>
  <si>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</si>
  <si>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</si>
  <si>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</si>
  <si>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</si>
  <si>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</si>
  <si>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</si>
  <si>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</si>
  <si>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</si>
  <si>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</si>
  <si>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</si>
  <si>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</si>
  <si>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</si>
  <si>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</si>
  <si>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</si>
  <si>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</si>
  <si>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</si>
  <si>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</si>
  <si>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</si>
  <si>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</si>
  <si>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</si>
  <si>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</si>
  <si>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</si>
  <si>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</si>
  <si>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</si>
  <si>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</si>
  <si>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</si>
  <si>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</si>
  <si>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</si>
  <si>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</si>
  <si>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</si>
  <si>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</si>
  <si>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</si>
  <si>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</si>
  <si>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</si>
  <si>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</si>
  <si>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</si>
  <si>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</si>
  <si>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</si>
  <si>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</si>
  <si>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</si>
  <si>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</si>
  <si>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</si>
  <si>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</si>
  <si>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</si>
  <si>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</si>
  <si>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</si>
  <si>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</si>
  <si>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</si>
  <si>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</si>
  <si>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</si>
  <si>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</si>
  <si>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</si>
  <si>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</si>
  <si>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</si>
  <si>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</si>
  <si>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</si>
  <si>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</si>
  <si>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</si>
  <si>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</si>
  <si>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</si>
  <si>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</si>
  <si>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</si>
  <si>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</si>
  <si>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</si>
  <si>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</si>
  <si>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</si>
  <si>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</si>
  <si>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</si>
  <si>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</si>
  <si>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</si>
  <si>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</si>
  <si>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</si>
  <si>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</si>
  <si>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</si>
  <si>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</si>
  <si>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</si>
  <si>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</si>
  <si>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</si>
  <si>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</si>
  <si>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</si>
  <si>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</si>
  <si>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</si>
  <si>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</si>
  <si>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</si>
  <si>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</si>
  <si>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</si>
  <si>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</si>
  <si>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</si>
  <si>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</si>
  <si>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</si>
  <si>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</si>
  <si>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</si>
  <si>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</si>
  <si>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</si>
  <si>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</si>
  <si>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</si>
  <si>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</si>
  <si>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</si>
  <si>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</si>
  <si>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</si>
  <si>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</si>
  <si>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</si>
  <si>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</si>
  <si>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</si>
  <si>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</si>
  <si>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</si>
  <si>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</si>
  <si>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</si>
  <si>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</si>
  <si>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</si>
  <si>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</si>
  <si>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</si>
  <si>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</si>
  <si>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</si>
  <si>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</si>
  <si>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</si>
  <si>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</si>
  <si>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</si>
  <si>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</si>
  <si>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</si>
  <si>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</si>
  <si>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</si>
  <si>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</si>
  <si>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</si>
  <si>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</si>
  <si>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</si>
  <si>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</si>
  <si>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</si>
  <si>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</si>
  <si>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</si>
  <si>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</si>
  <si>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</si>
  <si>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</si>
  <si>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</si>
  <si>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</si>
  <si>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</si>
  <si>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</si>
  <si>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</si>
  <si>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</si>
  <si>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</si>
  <si>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</si>
  <si>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</si>
  <si>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</si>
  <si>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</si>
  <si>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</si>
  <si>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</si>
  <si>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</si>
  <si>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</si>
  <si>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</si>
  <si>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</si>
  <si>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</si>
  <si>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</si>
  <si>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</si>
  <si>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</si>
  <si>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</si>
  <si>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</si>
  <si>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</si>
  <si>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</si>
  <si>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</si>
  <si>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</si>
  <si>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</si>
  <si>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</si>
  <si>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</si>
  <si>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</si>
  <si>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</si>
  <si>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</si>
  <si>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</si>
  <si>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</si>
  <si>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</si>
  <si>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</si>
  <si>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</si>
  <si>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</si>
  <si>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</si>
  <si>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</si>
  <si>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</si>
  <si>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</si>
  <si>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</si>
  <si>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</si>
  <si>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</si>
  <si>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</si>
  <si>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</si>
  <si>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</si>
  <si>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</si>
  <si>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</si>
  <si>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</si>
  <si>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</si>
  <si>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</si>
  <si>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</si>
  <si>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</si>
  <si>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</si>
  <si>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</si>
  <si>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</si>
  <si>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</si>
  <si>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</si>
  <si>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</si>
  <si>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</si>
  <si>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</si>
  <si>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</si>
  <si>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</si>
  <si>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</si>
  <si>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</si>
  <si>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</si>
  <si>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</si>
  <si>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</si>
  <si>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</si>
  <si>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</si>
  <si>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</si>
  <si>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</si>
  <si>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</si>
  <si>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</si>
  <si>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</si>
  <si>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</si>
  <si>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</si>
  <si>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</si>
  <si>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</si>
  <si>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</si>
  <si>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</si>
  <si>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</si>
  <si>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</si>
  <si>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</si>
  <si>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</si>
  <si>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</si>
  <si>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</si>
  <si>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</si>
  <si>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</si>
  <si>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</si>
  <si>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</si>
  <si>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</si>
  <si>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</si>
  <si>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</si>
  <si>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</si>
  <si>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</si>
  <si>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</si>
  <si>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</si>
  <si>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</si>
  <si>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</si>
  <si>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</si>
  <si>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</si>
  <si>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</si>
  <si>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</si>
  <si>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</si>
  <si>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</si>
  <si>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</si>
  <si>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</si>
  <si>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</si>
  <si>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</si>
  <si>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</si>
  <si>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</si>
  <si>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</si>
  <si>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</si>
  <si>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</si>
  <si>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</si>
  <si>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</si>
  <si>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</si>
  <si>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</si>
  <si>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</si>
  <si>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</si>
  <si>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</si>
  <si>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</si>
  <si>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</si>
  <si>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</si>
  <si>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</si>
  <si>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</si>
  <si>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</si>
  <si>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</si>
  <si>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</si>
  <si>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</si>
  <si>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</si>
  <si>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</si>
  <si>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</si>
  <si>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</si>
  <si>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</si>
  <si>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</si>
  <si>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</si>
  <si>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</si>
  <si>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</si>
  <si>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</si>
  <si>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</si>
  <si>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</si>
  <si>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</si>
  <si>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</si>
  <si>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</si>
  <si>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</si>
  <si>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</si>
  <si>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</si>
  <si>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</si>
  <si>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</si>
  <si>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</si>
  <si>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</si>
  <si>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</si>
  <si>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</si>
  <si>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</si>
  <si>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</si>
  <si>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</si>
  <si>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</si>
  <si>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</si>
  <si>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</si>
  <si>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</si>
  <si>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</si>
  <si>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</si>
  <si>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</si>
  <si>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</si>
  <si>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</si>
  <si>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</si>
  <si>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</si>
  <si>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</si>
  <si>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</si>
  <si>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</si>
  <si>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</si>
  <si>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</si>
  <si>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</si>
  <si>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</si>
  <si>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</si>
  <si>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</si>
  <si>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</si>
  <si>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</si>
  <si>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</si>
  <si>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</si>
  <si>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</si>
  <si>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</si>
  <si>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</si>
  <si>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</si>
  <si>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</si>
  <si>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</si>
  <si>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</si>
  <si>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</si>
  <si>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</si>
  <si>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</si>
  <si>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</si>
  <si>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</si>
  <si>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</si>
  <si>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</si>
  <si>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</si>
  <si>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</si>
  <si>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</si>
  <si>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</si>
  <si>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</si>
  <si>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</si>
  <si>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</si>
  <si>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</si>
  <si>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</si>
  <si>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</si>
  <si>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</si>
  <si>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</si>
  <si>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</si>
  <si>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</si>
  <si>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</si>
  <si>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</si>
  <si>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</si>
  <si>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</si>
  <si>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</si>
  <si>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</si>
  <si>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</si>
  <si>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</si>
  <si>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</si>
  <si>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</si>
  <si>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</si>
  <si>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</si>
  <si>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</si>
  <si>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</si>
  <si>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</si>
  <si>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</si>
  <si>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</si>
  <si>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</si>
  <si>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</si>
  <si>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</si>
  <si>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</si>
  <si>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</si>
  <si>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</si>
  <si>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</si>
  <si>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</si>
  <si>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</si>
  <si>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</si>
  <si>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</si>
  <si>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</si>
  <si>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</si>
  <si>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</si>
  <si>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</si>
  <si>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</si>
  <si>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</si>
  <si>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</si>
  <si>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</si>
  <si>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</si>
  <si>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</si>
  <si>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</si>
  <si>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</si>
  <si>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</si>
  <si>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</si>
  <si>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</si>
  <si>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</si>
  <si>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</si>
  <si>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</si>
  <si>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</si>
  <si>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</si>
  <si>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</si>
  <si>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</si>
  <si>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</si>
  <si>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</si>
  <si>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</si>
  <si>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</si>
  <si>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</si>
  <si>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</si>
  <si>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</si>
  <si>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</si>
  <si>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</si>
  <si>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</si>
  <si>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</si>
  <si>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</si>
  <si>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</si>
  <si>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</si>
  <si>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</si>
  <si>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</si>
  <si>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</si>
  <si>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</si>
  <si>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</si>
  <si>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</si>
  <si>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</si>
  <si>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</si>
  <si>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</si>
  <si>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</si>
  <si>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</si>
  <si>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</si>
  <si>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</si>
  <si>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</si>
  <si>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</si>
  <si>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</si>
  <si>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</si>
  <si>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</si>
  <si>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</si>
  <si>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</si>
  <si>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</si>
  <si>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</si>
  <si>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</si>
  <si>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</si>
  <si>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</si>
  <si>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</si>
  <si>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</si>
  <si>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</si>
  <si>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</si>
  <si>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</si>
  <si>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</si>
  <si>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</si>
  <si>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</si>
  <si>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</si>
  <si>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</si>
  <si>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</si>
  <si>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</si>
  <si>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</si>
  <si>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</si>
  <si>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</si>
  <si>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</si>
  <si>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</si>
  <si>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</si>
  <si>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</si>
  <si>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</si>
  <si>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</si>
  <si>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</si>
  <si>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</si>
  <si>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</si>
  <si>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</si>
  <si>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</si>
  <si>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</si>
  <si>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</si>
  <si>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</si>
  <si>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</si>
  <si>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</si>
  <si>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</si>
  <si>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</si>
  <si>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</si>
  <si>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</si>
  <si>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</si>
  <si>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</si>
  <si>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</si>
  <si>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</si>
  <si>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</si>
  <si>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</si>
  <si>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</si>
  <si>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</si>
  <si>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</si>
  <si>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</si>
  <si>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</si>
  <si>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</si>
  <si>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</si>
  <si>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</si>
  <si>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</si>
  <si>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</si>
  <si>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</si>
  <si>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</si>
  <si>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</si>
  <si>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</si>
  <si>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</si>
  <si>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</si>
  <si>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</si>
  <si>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</si>
  <si>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</si>
  <si>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</si>
  <si>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</si>
  <si>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</si>
  <si>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</si>
  <si>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</si>
  <si>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</si>
  <si>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</si>
  <si>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</si>
  <si>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</si>
  <si>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</si>
  <si>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</si>
  <si>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</si>
  <si>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</si>
  <si>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</si>
  <si>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</si>
  <si>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</si>
  <si>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</si>
  <si>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</si>
  <si>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</si>
  <si>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</si>
  <si>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</si>
  <si>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</si>
  <si>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</si>
  <si>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</si>
  <si>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</si>
  <si>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</si>
  <si>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</si>
  <si>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</si>
  <si>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</si>
  <si>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</si>
  <si>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</si>
  <si>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</si>
  <si>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</si>
  <si>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</si>
  <si>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</si>
  <si>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</si>
  <si>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</si>
  <si>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</si>
  <si>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</si>
  <si>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</si>
  <si>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</si>
  <si>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</si>
  <si>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</si>
  <si>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</si>
  <si>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</si>
  <si>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</si>
  <si>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</si>
  <si>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</si>
  <si>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</si>
  <si>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</si>
  <si>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</si>
  <si>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</si>
  <si>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</si>
  <si>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</si>
  <si>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</si>
  <si>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</si>
  <si>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</si>
  <si>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</si>
  <si>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</si>
  <si>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</si>
  <si>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</si>
  <si>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</si>
  <si>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</si>
  <si>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</si>
  <si>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</si>
  <si>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</si>
  <si>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</si>
  <si>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</si>
  <si>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</si>
  <si>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</si>
  <si>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</si>
  <si>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</si>
  <si>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</si>
  <si>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</si>
  <si>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</si>
  <si>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</si>
  <si>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</si>
  <si>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</si>
  <si>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</si>
  <si>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</si>
  <si>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</si>
  <si>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</si>
  <si>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</si>
  <si>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</si>
  <si>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</si>
  <si>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</si>
  <si>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</si>
  <si>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</si>
  <si>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</si>
  <si>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</si>
  <si>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</si>
  <si>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</si>
  <si>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</si>
  <si>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</si>
  <si>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</si>
  <si>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</si>
  <si>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</si>
  <si>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</si>
  <si>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</si>
  <si>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</si>
  <si>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</si>
  <si>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</si>
  <si>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</si>
  <si>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</si>
  <si>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</si>
  <si>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</si>
  <si>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</si>
  <si>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</si>
  <si>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</si>
  <si>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</si>
  <si>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</si>
  <si>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</si>
  <si>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</si>
  <si>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</si>
  <si>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</si>
  <si>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</si>
  <si>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</si>
  <si>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</si>
  <si>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</si>
  <si>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</si>
  <si>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</si>
  <si>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</si>
  <si>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</si>
  <si>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</si>
  <si>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</si>
  <si>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</si>
  <si>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</si>
  <si>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</si>
  <si>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</si>
  <si>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</si>
  <si>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</si>
  <si>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</si>
  <si>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</si>
  <si>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</si>
  <si>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</si>
  <si>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</si>
  <si>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</si>
  <si>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</si>
  <si>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</si>
  <si>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</si>
  <si>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</si>
  <si>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</si>
  <si>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</si>
  <si>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</si>
  <si>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</si>
  <si>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</si>
  <si>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</si>
  <si>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</si>
  <si>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</si>
  <si>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</si>
  <si>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</si>
  <si>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</si>
  <si>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</si>
  <si>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</si>
  <si>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</si>
  <si>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</si>
  <si>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</si>
  <si>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</si>
  <si>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</si>
  <si>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</si>
  <si>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</si>
  <si>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</si>
  <si>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</si>
  <si>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</si>
  <si>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</si>
  <si>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</si>
  <si>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</si>
  <si>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</si>
  <si>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</si>
  <si>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</si>
  <si>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</si>
  <si>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</si>
  <si>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</si>
  <si>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</si>
  <si>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</si>
  <si>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</si>
  <si>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</si>
  <si>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</si>
  <si>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</si>
  <si>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</si>
  <si>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</si>
  <si>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</si>
  <si>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</si>
  <si>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</si>
  <si>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</si>
  <si>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</si>
  <si>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</si>
  <si>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</si>
  <si>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</si>
  <si>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</si>
  <si>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</si>
  <si>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</si>
  <si>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</si>
  <si>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</si>
  <si>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</si>
  <si>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</si>
  <si>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</si>
  <si>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</si>
  <si>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</si>
  <si>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</si>
  <si>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</si>
  <si>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</si>
  <si>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</si>
  <si>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</si>
  <si>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</si>
  <si>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</si>
  <si>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</si>
  <si>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</si>
  <si>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</si>
  <si>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</si>
  <si>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</si>
  <si>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</si>
  <si>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</si>
  <si>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</si>
  <si>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</si>
  <si>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</si>
  <si>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</si>
  <si>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</si>
  <si>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</si>
  <si>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</si>
  <si>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</si>
  <si>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</si>
  <si>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</si>
  <si>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</si>
  <si>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</si>
  <si>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</si>
  <si>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</si>
  <si>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</si>
  <si>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</si>
  <si>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</si>
  <si>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</si>
  <si>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</si>
  <si>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</si>
  <si>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</si>
  <si>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</si>
  <si>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</si>
  <si>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</si>
  <si>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</si>
  <si>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</si>
  <si>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</si>
  <si>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</si>
  <si>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</si>
  <si>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</si>
  <si>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</si>
  <si>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</si>
  <si>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</si>
  <si>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</si>
  <si>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</si>
  <si>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</si>
  <si>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</si>
  <si>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</si>
  <si>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</si>
  <si>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</si>
  <si>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</si>
  <si>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</si>
  <si>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</si>
  <si>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</si>
  <si>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</si>
  <si>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</si>
  <si>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</si>
  <si>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</si>
  <si>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</si>
  <si>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</si>
  <si>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</si>
  <si>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</si>
  <si>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</si>
  <si>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</si>
  <si>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</si>
  <si>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</si>
  <si>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</si>
  <si>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</si>
  <si>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</si>
  <si>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</si>
  <si>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</si>
  <si>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</si>
  <si>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</si>
  <si>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</si>
  <si>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</si>
  <si>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</si>
  <si>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</si>
  <si>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</si>
  <si>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</si>
  <si>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</si>
  <si>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</si>
  <si>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</si>
  <si>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</si>
  <si>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</si>
  <si>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</si>
  <si>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</si>
  <si>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</si>
  <si>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</si>
  <si>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</si>
  <si>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</si>
  <si>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</si>
  <si>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</si>
  <si>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</si>
  <si>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</si>
  <si>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</si>
  <si>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</si>
  <si>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</si>
  <si>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</si>
  <si>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</si>
  <si>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</si>
  <si>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</si>
  <si>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</si>
  <si>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</si>
  <si>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</si>
  <si>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</si>
  <si>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</si>
  <si>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</si>
  <si>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</si>
  <si>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</si>
  <si>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</si>
  <si>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</si>
  <si>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</si>
  <si>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</si>
  <si>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</si>
  <si>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</si>
  <si>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</si>
  <si>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</si>
  <si>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</si>
  <si>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</si>
  <si>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</si>
  <si>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</si>
  <si>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</si>
  <si>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</si>
  <si>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</si>
  <si>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</si>
  <si>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</si>
  <si>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</si>
  <si>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</si>
  <si>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</si>
  <si>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</si>
  <si>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</si>
  <si>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</si>
  <si>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</si>
  <si>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</si>
  <si>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</si>
  <si>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</si>
  <si>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</si>
  <si>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</si>
  <si>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</si>
  <si>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</si>
  <si>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</si>
  <si>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</si>
  <si>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</si>
  <si>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</si>
  <si>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</si>
  <si>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</si>
  <si>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</si>
  <si>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</si>
  <si>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</si>
  <si>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</si>
  <si>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</si>
  <si>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</si>
  <si>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</si>
  <si>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</si>
  <si>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</si>
  <si>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</si>
  <si>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</si>
  <si>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</si>
  <si>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</si>
  <si>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</si>
  <si>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</si>
  <si>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</si>
  <si>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</si>
  <si>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</si>
  <si>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</si>
  <si>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</si>
  <si>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</si>
  <si>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</si>
  <si>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</si>
  <si>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</si>
  <si>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</si>
  <si>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</si>
  <si>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</si>
  <si>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</si>
  <si>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</si>
  <si>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</si>
  <si>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</si>
  <si>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</si>
  <si>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</si>
  <si>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</si>
  <si>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</si>
  <si>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</si>
  <si>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</si>
  <si>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</si>
  <si>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</si>
  <si>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</si>
  <si>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</si>
  <si>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</si>
  <si>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</si>
  <si>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</si>
  <si>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</si>
  <si>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</si>
  <si>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</si>
  <si>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</si>
  <si>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</si>
  <si>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</si>
  <si>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</si>
  <si>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</si>
  <si>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</si>
  <si>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</si>
  <si>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</si>
  <si>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</si>
  <si>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</si>
  <si>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</si>
  <si>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</si>
  <si>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</si>
  <si>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</si>
  <si>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</si>
  <si>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</si>
  <si>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</si>
  <si>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</si>
  <si>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</si>
  <si>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</si>
  <si>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</si>
  <si>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</si>
  <si>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</si>
  <si>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</si>
  <si>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</si>
  <si>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</si>
  <si>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</si>
  <si>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</si>
  <si>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</si>
  <si>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</si>
  <si>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</si>
  <si>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</si>
  <si>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</si>
  <si>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</si>
  <si>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</si>
  <si>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</si>
  <si>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</si>
  <si>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</si>
  <si>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</si>
  <si>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</si>
  <si>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</si>
  <si>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</si>
  <si>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</si>
  <si>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</si>
  <si>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</si>
  <si>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</si>
  <si>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</si>
  <si>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</si>
  <si>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</si>
  <si>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</si>
  <si>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</si>
  <si>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</si>
  <si>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</si>
  <si>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</si>
  <si>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</si>
  <si>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</si>
  <si>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</si>
  <si>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</si>
  <si>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</si>
  <si>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</si>
  <si>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</si>
  <si>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</si>
  <si>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</si>
  <si>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</si>
  <si>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</si>
  <si>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</si>
  <si>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</si>
  <si>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</si>
  <si>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</si>
  <si>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</si>
  <si>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</si>
  <si>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</si>
  <si>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</si>
  <si>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</si>
  <si>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</si>
  <si>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</si>
  <si>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</si>
  <si>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</si>
  <si>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</si>
  <si>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</si>
  <si>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</si>
  <si>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</si>
  <si>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</si>
  <si>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</si>
  <si>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</si>
  <si>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</si>
  <si>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</si>
  <si>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</si>
  <si>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</si>
  <si>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</si>
  <si>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</si>
  <si>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</si>
  <si>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</si>
  <si>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</si>
  <si>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</si>
  <si>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</si>
  <si>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</si>
  <si>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</si>
  <si>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</si>
  <si>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</si>
  <si>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</si>
  <si>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</si>
  <si>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</si>
  <si>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</si>
  <si>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</si>
  <si>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</si>
  <si>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</si>
  <si>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</si>
  <si>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</si>
  <si>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</si>
  <si>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</si>
  <si>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</si>
  <si>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</si>
  <si>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</si>
  <si>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</si>
  <si>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</si>
  <si>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</si>
  <si>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</si>
  <si>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</si>
  <si>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</si>
  <si>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</si>
  <si>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</si>
  <si>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</si>
  <si>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</si>
  <si>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</si>
  <si>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</si>
  <si>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</si>
  <si>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</si>
  <si>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</si>
  <si>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</si>
  <si>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</si>
  <si>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</si>
  <si>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</si>
  <si>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</si>
  <si>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</si>
  <si>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</si>
  <si>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</si>
  <si>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</si>
  <si>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</si>
  <si>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</si>
  <si>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</si>
  <si>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</si>
  <si>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</si>
  <si>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</si>
  <si>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</si>
  <si>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</si>
  <si>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</si>
  <si>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</si>
  <si>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</si>
  <si>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</si>
  <si>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</si>
  <si>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</si>
  <si>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</si>
  <si>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</si>
  <si>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</si>
  <si>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</si>
  <si>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</si>
  <si>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</si>
  <si>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</si>
  <si>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</si>
  <si>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</si>
  <si>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</si>
  <si>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</si>
  <si>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</si>
  <si>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</si>
  <si>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</si>
  <si>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</si>
  <si>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</si>
  <si>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</si>
  <si>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</si>
  <si>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</si>
  <si>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</si>
  <si>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</si>
  <si>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</si>
  <si>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</si>
  <si>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</si>
  <si>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</si>
  <si>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</si>
  <si>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</si>
  <si>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</si>
  <si>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</si>
  <si>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</si>
  <si>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</si>
  <si>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</si>
  <si>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</si>
  <si>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</si>
  <si>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</si>
  <si>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</si>
  <si>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</si>
  <si>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</si>
  <si>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</si>
  <si>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</si>
  <si>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</si>
  <si>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</si>
  <si>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</si>
  <si>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</si>
  <si>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</si>
  <si>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</si>
  <si>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</si>
  <si>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</si>
  <si>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</si>
  <si>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</si>
  <si>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</si>
  <si>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</si>
  <si>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</si>
  <si>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</si>
  <si>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</si>
  <si>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</si>
  <si>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</si>
  <si>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</si>
  <si>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</si>
  <si>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</si>
  <si>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</si>
  <si>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</si>
  <si>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</si>
  <si>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</si>
  <si>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</si>
  <si>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</si>
  <si>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</si>
  <si>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</si>
  <si>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</si>
  <si>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</si>
  <si>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</si>
  <si>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</si>
  <si>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</si>
  <si>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</si>
  <si>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</si>
  <si>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</si>
  <si>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</si>
  <si>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</si>
  <si>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</si>
  <si>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</si>
  <si>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</si>
  <si>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</si>
  <si>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</si>
  <si>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</si>
  <si>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</si>
  <si>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</si>
  <si>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</si>
  <si>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</si>
  <si>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</si>
  <si>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</si>
  <si>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</si>
  <si>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</si>
  <si>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</si>
  <si>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</si>
  <si>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</si>
  <si>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</si>
  <si>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</si>
  <si>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</si>
  <si>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</si>
  <si>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</si>
  <si>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</si>
  <si>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</si>
  <si>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</si>
  <si>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</si>
  <si>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</si>
  <si>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</si>
  <si>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</si>
  <si>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</si>
  <si>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</si>
  <si>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</si>
  <si>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</si>
  <si>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</si>
  <si>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</si>
  <si>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</si>
  <si>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</si>
  <si>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</si>
  <si>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</si>
  <si>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</si>
  <si>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</si>
  <si>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</si>
  <si>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</si>
  <si>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</si>
  <si>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</si>
  <si>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</si>
  <si>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</si>
  <si>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</si>
  <si>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</si>
  <si>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</si>
  <si>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</si>
  <si>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</si>
  <si>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</si>
  <si>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</si>
  <si>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</si>
  <si>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</si>
  <si>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</si>
  <si>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</si>
  <si>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</si>
  <si>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</si>
  <si>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</si>
  <si>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</si>
  <si>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</si>
  <si>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</si>
  <si>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</si>
  <si>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</si>
  <si>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</si>
  <si>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</si>
  <si>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</si>
  <si>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</si>
  <si>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</si>
  <si>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</si>
  <si>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</si>
  <si>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</si>
  <si>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</si>
  <si>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</si>
  <si>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</si>
  <si>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</si>
  <si>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</si>
  <si>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</si>
  <si>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</si>
  <si>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</si>
  <si>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</si>
  <si>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</si>
  <si>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</si>
  <si>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</si>
  <si>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</si>
  <si>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</si>
  <si>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</si>
  <si>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</si>
  <si>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</si>
  <si>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</si>
  <si>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</si>
  <si>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</si>
  <si>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</si>
  <si>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</si>
  <si>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</si>
  <si>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</si>
  <si>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</si>
  <si>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</si>
  <si>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</si>
  <si>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</si>
  <si>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</si>
  <si>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</si>
  <si>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</si>
  <si>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</si>
  <si>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</si>
  <si>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</si>
  <si>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</si>
  <si>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</si>
  <si>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</si>
  <si>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</si>
  <si>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</si>
  <si>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</si>
  <si>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</si>
  <si>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</si>
  <si>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</si>
  <si>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</si>
  <si>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</si>
  <si>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</si>
  <si>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</si>
  <si>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</si>
  <si>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</si>
  <si>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</si>
  <si>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</si>
  <si>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</si>
  <si>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</si>
  <si>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</si>
  <si>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</si>
  <si>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</si>
  <si>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</si>
  <si>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</si>
  <si>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</si>
  <si>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</si>
  <si>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</si>
  <si>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</si>
  <si>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</si>
  <si>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</si>
  <si>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</si>
  <si>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</si>
  <si>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</si>
  <si>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</si>
  <si>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</si>
  <si>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</si>
  <si>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</si>
  <si>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</si>
  <si>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</si>
  <si>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</si>
  <si>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</si>
  <si>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</si>
  <si>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</si>
  <si>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</si>
  <si>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</si>
  <si>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</si>
  <si>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</si>
  <si>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</si>
  <si>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</si>
  <si>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</si>
  <si>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</si>
  <si>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</si>
  <si>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</si>
  <si>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</si>
  <si>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</si>
  <si>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</si>
  <si>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</si>
  <si>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</si>
  <si>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</si>
  <si>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</si>
  <si>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</si>
  <si>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</si>
  <si>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</si>
  <si>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</si>
  <si>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</si>
  <si>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</si>
  <si>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</si>
  <si>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</si>
  <si>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</si>
  <si>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</si>
  <si>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</si>
  <si>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</si>
  <si>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</si>
  <si>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</si>
  <si>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</si>
  <si>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</si>
  <si>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</si>
  <si>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</si>
  <si>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</si>
  <si>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</si>
  <si>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</si>
  <si>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</si>
  <si>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</si>
  <si>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</si>
  <si>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</si>
  <si>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</si>
  <si>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</si>
  <si>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</si>
  <si>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</si>
  <si>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</si>
  <si>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</si>
  <si>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</si>
  <si>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</si>
  <si>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</si>
  <si>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</si>
  <si>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</si>
  <si>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</si>
  <si>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</si>
  <si>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</si>
  <si>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</si>
  <si>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</si>
  <si>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</si>
  <si>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</si>
  <si>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</si>
  <si>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</si>
  <si>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</si>
  <si>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</si>
  <si>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</si>
  <si>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</si>
  <si>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</si>
  <si>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</si>
  <si>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</si>
  <si>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</si>
  <si>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</si>
  <si>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</si>
  <si>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</si>
  <si>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</si>
  <si>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</si>
  <si>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</si>
  <si>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</si>
  <si>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</si>
  <si>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</si>
  <si>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</si>
  <si>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</si>
  <si>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</si>
  <si>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</si>
  <si>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</si>
  <si>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</si>
  <si>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</si>
  <si>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</si>
  <si>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</si>
  <si>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</si>
  <si>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</si>
  <si>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</si>
  <si>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</si>
  <si>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</si>
  <si>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</si>
  <si>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</si>
  <si>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</si>
  <si>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</si>
  <si>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</si>
  <si>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</si>
  <si>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</si>
  <si>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</si>
  <si>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</si>
  <si>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</si>
  <si>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</si>
  <si>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</si>
  <si>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</si>
  <si>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</si>
  <si>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</si>
  <si>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</si>
  <si>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</si>
  <si>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</si>
  <si>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</si>
  <si>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</si>
  <si>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</si>
  <si>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</si>
  <si>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</si>
  <si>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</si>
  <si>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</si>
  <si>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</si>
  <si>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</si>
  <si>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</si>
  <si>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</si>
  <si>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</si>
  <si>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</si>
  <si>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</si>
  <si>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</si>
  <si>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</si>
  <si>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</si>
  <si>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</si>
  <si>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</si>
  <si>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</si>
  <si>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</si>
  <si>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</si>
  <si>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</si>
  <si>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</si>
  <si>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</si>
  <si>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</si>
  <si>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</si>
  <si>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</si>
  <si>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</si>
  <si>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</si>
  <si>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</si>
  <si>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</si>
  <si>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</si>
  <si>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</si>
  <si>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</si>
  <si>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</si>
  <si>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</si>
  <si>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</si>
  <si>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</si>
  <si>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</si>
  <si>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</si>
  <si>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</si>
  <si>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</si>
  <si>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</si>
  <si>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</si>
  <si>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</si>
  <si>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</si>
  <si>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</si>
  <si>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</si>
  <si>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</si>
  <si>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</si>
  <si>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</si>
  <si>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</si>
  <si>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</si>
  <si>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</si>
  <si>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</si>
  <si>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</si>
  <si>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</si>
  <si>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</si>
  <si>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</si>
  <si>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</si>
  <si>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</si>
  <si>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</si>
  <si>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</si>
  <si>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</si>
  <si>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</si>
  <si>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</si>
  <si>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</si>
  <si>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</si>
  <si>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</si>
  <si>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</si>
  <si>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</si>
  <si>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</si>
  <si>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</si>
  <si>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</si>
  <si>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</si>
  <si>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</si>
  <si>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</si>
  <si>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</si>
  <si>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</si>
  <si>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</si>
  <si>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</si>
  <si>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</si>
  <si>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</si>
  <si>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</si>
  <si>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</si>
  <si>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</si>
  <si>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</si>
  <si>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</si>
  <si>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</si>
  <si>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</si>
  <si>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</si>
  <si>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</si>
  <si>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</si>
  <si>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</si>
  <si>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</si>
  <si>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</si>
  <si>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</si>
  <si>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</si>
  <si>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</si>
  <si>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</si>
  <si>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</si>
  <si>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</si>
  <si>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</si>
  <si>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</si>
  <si>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</si>
  <si>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</si>
  <si>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</si>
  <si>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</si>
  <si>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</si>
  <si>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</si>
  <si>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</si>
  <si>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</si>
  <si>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</si>
  <si>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</si>
  <si>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</si>
  <si>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</si>
  <si>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</si>
  <si>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</si>
  <si>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</si>
  <si>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</si>
  <si>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</si>
  <si>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</si>
  <si>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</si>
  <si>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</si>
  <si>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</si>
  <si>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</si>
  <si>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</si>
  <si>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</si>
  <si>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</si>
  <si>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</si>
  <si>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</si>
  <si>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</si>
  <si>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</si>
  <si>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</si>
  <si>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</si>
  <si>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</si>
  <si>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</si>
  <si>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</si>
  <si>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</si>
  <si>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</si>
  <si>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</si>
  <si>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</si>
  <si>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</si>
  <si>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</si>
  <si>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</si>
  <si>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</si>
  <si>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</si>
  <si>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</si>
  <si>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</si>
  <si>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</si>
  <si>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</si>
  <si>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</si>
  <si>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</si>
  <si>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</si>
  <si>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</si>
  <si>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</si>
  <si>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</si>
  <si>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</si>
  <si>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</si>
  <si>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</si>
  <si>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</si>
  <si>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</si>
  <si>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</si>
  <si>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</si>
  <si>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</si>
  <si>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</si>
  <si>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</si>
  <si>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</si>
  <si>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</si>
  <si>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</si>
  <si>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</si>
  <si>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</si>
  <si>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</si>
  <si>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</si>
  <si>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</si>
  <si>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</si>
  <si>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</si>
  <si>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</si>
  <si>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</si>
  <si>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</si>
  <si>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</si>
  <si>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</si>
  <si>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</si>
  <si>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</si>
  <si>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</si>
  <si>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</si>
  <si>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</si>
  <si>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</si>
  <si>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</si>
  <si>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</si>
  <si>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</si>
  <si>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</si>
  <si>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</si>
  <si>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</si>
  <si>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</si>
  <si>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</si>
  <si>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</si>
  <si>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</si>
  <si>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</si>
  <si>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</si>
  <si>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</si>
  <si>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</si>
  <si>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</si>
  <si>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</si>
  <si>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</si>
  <si>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</si>
  <si>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</si>
  <si>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</si>
  <si>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</si>
  <si>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</si>
  <si>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</si>
  <si>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</si>
  <si>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</si>
  <si>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</si>
  <si>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</si>
  <si>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</si>
  <si>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</si>
  <si>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</si>
  <si>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</si>
  <si>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</si>
  <si>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</si>
  <si>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</si>
  <si>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</si>
  <si>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</si>
  <si>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</si>
  <si>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</si>
  <si>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</si>
  <si>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</si>
  <si>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</si>
  <si>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</si>
  <si>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</si>
  <si>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</si>
  <si>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</si>
  <si>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</si>
  <si>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</si>
  <si>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</si>
  <si>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</si>
  <si>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</si>
  <si>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</si>
  <si>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</si>
  <si>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</si>
  <si>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</si>
  <si>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</si>
  <si>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</si>
  <si>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</si>
  <si>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</si>
  <si>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</si>
  <si>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</si>
  <si>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</si>
  <si>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</si>
  <si>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</si>
  <si>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</si>
  <si>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</si>
  <si>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</si>
  <si>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</si>
  <si>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</si>
  <si>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</si>
  <si>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</si>
  <si>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</si>
  <si>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</si>
  <si>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</si>
  <si>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</si>
  <si>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</si>
  <si>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</si>
  <si>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</si>
  <si>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</si>
  <si>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</si>
  <si>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</si>
  <si>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</si>
  <si>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</si>
  <si>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</si>
  <si>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</si>
  <si>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</si>
  <si>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</si>
  <si>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</si>
  <si>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</si>
  <si>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</si>
  <si>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</si>
  <si>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</si>
  <si>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</si>
  <si>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</si>
  <si>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</si>
  <si>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</si>
  <si>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</si>
  <si>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</si>
  <si>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</si>
  <si>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</si>
  <si>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</si>
  <si>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</si>
  <si>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</si>
  <si>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</si>
  <si>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</si>
  <si>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</si>
  <si>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</si>
  <si>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</si>
  <si>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</si>
  <si>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</si>
  <si>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</si>
  <si>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</si>
  <si>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</si>
  <si>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</si>
  <si>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</si>
  <si>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</si>
  <si>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</si>
  <si>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</si>
  <si>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</si>
  <si>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</si>
  <si>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</si>
  <si>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</si>
  <si>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</si>
  <si>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</si>
  <si>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</si>
  <si>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</si>
  <si>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</si>
  <si>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</si>
  <si>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</si>
  <si>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</si>
  <si>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</si>
  <si>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</si>
  <si>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</si>
  <si>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</si>
  <si>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</si>
  <si>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</si>
  <si>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</si>
  <si>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</si>
  <si>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</si>
  <si>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</si>
  <si>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</si>
  <si>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</si>
  <si>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</si>
  <si>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</si>
  <si>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</si>
  <si>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</si>
  <si>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</si>
  <si>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</si>
  <si>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</si>
  <si>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</si>
  <si>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</si>
  <si>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</si>
  <si>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</si>
  <si>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</si>
  <si>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</si>
  <si>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</si>
  <si>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</si>
  <si>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</si>
  <si>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</si>
  <si>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</si>
  <si>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</si>
  <si>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</si>
  <si>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</si>
  <si>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</si>
  <si>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</si>
  <si>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</si>
  <si>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</si>
  <si>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</si>
  <si>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</si>
  <si>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</si>
  <si>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</si>
  <si>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</si>
  <si>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</si>
  <si>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</si>
  <si>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</si>
  <si>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</si>
  <si>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</si>
  <si>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</si>
  <si>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</si>
  <si>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</si>
  <si>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</si>
  <si>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</si>
  <si>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</si>
  <si>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</si>
  <si>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</si>
  <si>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</si>
  <si>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</si>
  <si>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</si>
  <si>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</si>
  <si>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</si>
  <si>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</si>
  <si>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</si>
  <si>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</si>
  <si>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</si>
  <si>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</si>
  <si>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</si>
  <si>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</si>
  <si>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</si>
  <si>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</si>
  <si>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</si>
  <si>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</si>
  <si>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</si>
  <si>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</si>
  <si>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</si>
  <si>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</si>
  <si>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</si>
  <si>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</si>
  <si>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</si>
  <si>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</si>
  <si>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</si>
  <si>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</si>
  <si>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</si>
  <si>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</si>
  <si>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</si>
  <si>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</si>
  <si>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</si>
  <si>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</si>
  <si>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</si>
  <si>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</si>
  <si>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</si>
  <si>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</si>
  <si>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</si>
  <si>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</si>
  <si>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</si>
  <si>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</si>
  <si>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</si>
  <si>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</si>
  <si>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</si>
  <si>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</si>
  <si>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</si>
  <si>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</si>
  <si>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</si>
  <si>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</si>
  <si>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</si>
  <si>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</si>
  <si>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</si>
  <si>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</si>
  <si>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</si>
  <si>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</si>
  <si>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</si>
  <si>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</si>
  <si>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</si>
  <si>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</si>
  <si>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</si>
  <si>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</si>
  <si>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</si>
  <si>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</si>
  <si>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</si>
  <si>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</si>
  <si>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</si>
  <si>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</si>
  <si>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</si>
  <si>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</si>
  <si>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</si>
  <si>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</si>
  <si>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</si>
  <si>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</si>
  <si>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</si>
  <si>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</si>
  <si>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</si>
  <si>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</si>
  <si>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</si>
  <si>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</si>
  <si>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</si>
  <si>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</si>
  <si>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</si>
  <si>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</si>
  <si>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</si>
  <si>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</si>
  <si>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</si>
  <si>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</si>
  <si>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</si>
  <si>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</si>
  <si>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</si>
  <si>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</si>
  <si>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</si>
  <si>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</si>
  <si>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</si>
  <si>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</si>
  <si>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</si>
  <si>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</si>
  <si>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</si>
  <si>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</si>
  <si>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</si>
  <si>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</si>
  <si>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</si>
  <si>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</si>
  <si>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</si>
  <si>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</si>
  <si>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</si>
  <si>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</si>
  <si>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</si>
  <si>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</si>
  <si>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</si>
  <si>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</si>
  <si>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</si>
  <si>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</si>
  <si>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</si>
  <si>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</si>
  <si>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</si>
  <si>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</si>
  <si>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</si>
  <si>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</si>
  <si>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</si>
  <si>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</si>
  <si>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</si>
  <si>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</si>
  <si>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</si>
  <si>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</si>
  <si>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</si>
  <si>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</si>
  <si>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</si>
  <si>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</si>
  <si>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</si>
  <si>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</si>
  <si>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</si>
  <si>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</si>
  <si>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</si>
  <si>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</si>
  <si>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</si>
  <si>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</si>
  <si>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</si>
  <si>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</si>
  <si>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</si>
  <si>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</si>
  <si>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</si>
  <si>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</si>
  <si>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</si>
  <si>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</si>
  <si>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</si>
  <si>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</si>
  <si>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</si>
  <si>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</si>
  <si>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</si>
  <si>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</si>
  <si>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</si>
  <si>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</si>
  <si>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</si>
  <si>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</si>
  <si>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</si>
  <si>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</si>
  <si>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</si>
  <si>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</si>
  <si>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</si>
  <si>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</si>
  <si>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</si>
  <si>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</si>
  <si>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</si>
  <si>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</si>
  <si>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</si>
  <si>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</si>
  <si>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</si>
  <si>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</si>
  <si>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</si>
  <si>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</si>
  <si>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</si>
  <si>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</si>
  <si>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</si>
  <si>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</si>
  <si>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</si>
  <si>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</si>
  <si>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</si>
  <si>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</si>
  <si>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</si>
  <si>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</si>
  <si>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</si>
  <si>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</si>
  <si>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</si>
  <si>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</si>
  <si>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</si>
  <si>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</si>
  <si>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</si>
  <si>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</si>
  <si>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</si>
  <si>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</si>
  <si>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</si>
  <si>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</si>
  <si>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</si>
  <si>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</si>
  <si>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</si>
  <si>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</si>
  <si>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</si>
  <si>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</si>
  <si>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</si>
  <si>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</si>
  <si>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</si>
  <si>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</si>
  <si>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</si>
  <si>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</si>
  <si>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</si>
  <si>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</si>
  <si>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</si>
  <si>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</si>
  <si>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</si>
  <si>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</si>
  <si>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</si>
  <si>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</si>
  <si>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</si>
  <si>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</si>
  <si>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</si>
  <si>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</si>
  <si>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</si>
  <si>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</si>
  <si>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</si>
  <si>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</si>
  <si>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</si>
  <si>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</si>
  <si>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</si>
  <si>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</si>
  <si>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</si>
  <si>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</si>
  <si>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</si>
  <si>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</si>
  <si>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</si>
  <si>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</si>
  <si>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</si>
  <si>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</si>
  <si>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</si>
  <si>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</si>
  <si>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</si>
  <si>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</si>
  <si>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</si>
  <si>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</si>
  <si>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</si>
  <si>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</si>
  <si>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</si>
  <si>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</si>
  <si>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</si>
  <si>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</si>
  <si>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</si>
  <si>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</si>
  <si>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</si>
  <si>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</si>
  <si>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</si>
  <si>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</si>
  <si>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</si>
  <si>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</si>
  <si>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</si>
  <si>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</si>
  <si>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</si>
  <si>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</si>
  <si>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</si>
  <si>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</si>
  <si>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</si>
  <si>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</si>
  <si>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</si>
  <si>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</si>
  <si>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</si>
  <si>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</si>
  <si>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</si>
  <si>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</si>
  <si>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</si>
  <si>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</si>
  <si>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</si>
  <si>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</si>
  <si>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</si>
  <si>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</si>
  <si>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</si>
  <si>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</si>
  <si>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</si>
  <si>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</si>
  <si>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</si>
  <si>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</si>
  <si>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</si>
  <si>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</si>
  <si>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</si>
  <si>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</si>
  <si>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</si>
  <si>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</si>
  <si>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</si>
  <si>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</si>
  <si>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</si>
  <si>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</si>
  <si>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</si>
  <si>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</si>
  <si>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</si>
  <si>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</si>
  <si>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</si>
  <si>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</si>
  <si>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</si>
  <si>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</si>
  <si>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</si>
  <si>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</si>
  <si>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</si>
  <si>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</si>
  <si>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</si>
  <si>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</si>
  <si>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</si>
  <si>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</si>
  <si>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</si>
  <si>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</si>
  <si>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</si>
  <si>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</si>
  <si>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</si>
  <si>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</si>
  <si>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</si>
  <si>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</si>
  <si>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</si>
  <si>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</si>
  <si>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</si>
  <si>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</si>
  <si>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</si>
  <si>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</si>
  <si>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</si>
  <si>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</si>
  <si>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</si>
  <si>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</si>
  <si>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</si>
  <si>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</si>
  <si>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</si>
  <si>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</si>
  <si>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</si>
  <si>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</si>
  <si>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</si>
  <si>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</si>
  <si>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</si>
  <si>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</si>
  <si>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</si>
  <si>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</si>
  <si>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</si>
  <si>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</si>
  <si>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</si>
  <si>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</si>
  <si>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</si>
  <si>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</si>
  <si>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</si>
  <si>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</si>
  <si>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</si>
  <si>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</si>
  <si>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</si>
  <si>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</si>
  <si>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</si>
  <si>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</si>
  <si>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</si>
  <si>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</si>
  <si>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</si>
  <si>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</si>
  <si>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</si>
  <si>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</si>
  <si>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</si>
  <si>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</si>
  <si>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</si>
  <si>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</si>
  <si>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</si>
  <si>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</si>
  <si>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</si>
  <si>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</si>
  <si>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</si>
  <si>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</si>
  <si>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</si>
  <si>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</si>
  <si>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</si>
  <si>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</si>
  <si>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</si>
  <si>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</si>
  <si>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</si>
  <si>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</si>
  <si>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</si>
  <si>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</si>
  <si>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</si>
  <si>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</si>
  <si>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</si>
  <si>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</si>
  <si>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</si>
  <si>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</si>
  <si>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</si>
  <si>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</si>
  <si>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</si>
  <si>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</si>
  <si>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</si>
  <si>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</si>
  <si>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</si>
  <si>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</si>
  <si>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</si>
  <si>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</si>
  <si>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</si>
  <si>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</si>
  <si>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</si>
  <si>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</si>
  <si>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</si>
  <si>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</si>
  <si>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</si>
  <si>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</si>
  <si>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</si>
  <si>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</si>
  <si>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</si>
  <si>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</si>
  <si>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</si>
  <si>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</si>
  <si>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</si>
  <si>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</si>
  <si>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</si>
  <si>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</si>
  <si>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</si>
  <si>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</si>
  <si>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</si>
  <si>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</si>
  <si>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</si>
  <si>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</si>
  <si>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</si>
  <si>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</si>
  <si>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</si>
  <si>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</si>
  <si>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</si>
  <si>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</si>
  <si>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</si>
  <si>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</si>
  <si>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</si>
  <si>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</si>
  <si>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</si>
  <si>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</si>
  <si>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</si>
  <si>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</si>
  <si>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</si>
  <si>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</si>
  <si>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</si>
  <si>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</si>
  <si>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</si>
  <si>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</si>
  <si>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</si>
  <si>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</si>
  <si>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</si>
  <si>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</si>
  <si>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</si>
  <si>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</si>
  <si>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</si>
  <si>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</si>
  <si>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</si>
  <si>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</si>
  <si>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</si>
  <si>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</si>
  <si>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</si>
  <si>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</si>
  <si>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</si>
  <si>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</si>
  <si>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</si>
  <si>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</si>
  <si>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</si>
  <si>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</si>
  <si>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</si>
  <si>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</si>
  <si>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</si>
  <si>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</si>
  <si>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</si>
  <si>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</si>
  <si>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</si>
  <si>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</si>
  <si>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</si>
  <si>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</si>
  <si>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</si>
  <si>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</si>
  <si>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</si>
  <si>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</si>
  <si>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</si>
  <si>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</si>
  <si>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</si>
  <si>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</si>
  <si>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</si>
  <si>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</si>
  <si>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</si>
  <si>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</si>
  <si>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</si>
  <si>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</si>
  <si>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</si>
  <si>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</si>
  <si>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</si>
  <si>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</si>
  <si>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</si>
  <si>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</si>
  <si>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</si>
  <si>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</si>
  <si>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</si>
  <si>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</si>
  <si>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</si>
  <si>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</si>
  <si>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</si>
  <si>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</si>
  <si>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</si>
  <si>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</si>
  <si>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</si>
  <si>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</si>
  <si>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</si>
  <si>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</si>
  <si>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</si>
  <si>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</si>
  <si>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</si>
  <si>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</si>
  <si>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</si>
  <si>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</si>
  <si>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</si>
  <si>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</si>
  <si>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</si>
  <si>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</si>
  <si>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</si>
  <si>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</si>
  <si>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</si>
  <si>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</si>
  <si>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</si>
  <si>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</si>
  <si>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</si>
  <si>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</si>
  <si>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</si>
  <si>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</si>
  <si>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</si>
  <si>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</si>
  <si>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</si>
  <si>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</si>
  <si>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</si>
  <si>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</si>
  <si>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</si>
  <si>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</si>
  <si>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</si>
  <si>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</si>
  <si>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</si>
  <si>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</si>
  <si>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</si>
  <si>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</si>
  <si>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</si>
  <si>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</si>
  <si>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</si>
  <si>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</si>
  <si>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</si>
  <si>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</si>
  <si>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</si>
  <si>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</si>
  <si>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</si>
  <si>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</si>
  <si>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</si>
  <si>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</si>
  <si>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</si>
  <si>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</si>
  <si>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</si>
  <si>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</si>
  <si>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</si>
  <si>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</si>
  <si>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</si>
  <si>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</si>
  <si>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</si>
  <si>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</si>
  <si>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</si>
  <si>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</si>
  <si>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</si>
  <si>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</si>
  <si>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</si>
  <si>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</si>
  <si>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</si>
  <si>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</si>
  <si>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</si>
  <si>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</si>
  <si>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</si>
  <si>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</si>
  <si>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</si>
  <si>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</si>
  <si>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</si>
  <si>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</si>
  <si>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</si>
  <si>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</si>
  <si>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</si>
  <si>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</si>
  <si>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</si>
  <si>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</si>
  <si>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</si>
  <si>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</si>
  <si>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</si>
  <si>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</si>
  <si>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</si>
  <si>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</si>
  <si>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</si>
  <si>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</si>
  <si>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</si>
  <si>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</si>
  <si>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</si>
  <si>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</si>
  <si>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</si>
  <si>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</si>
  <si>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</si>
  <si>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</si>
  <si>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</si>
  <si>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</si>
  <si>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</si>
  <si>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</si>
  <si>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</si>
  <si>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</si>
  <si>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</si>
  <si>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</si>
  <si>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</si>
  <si>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</si>
  <si>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</si>
  <si>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</si>
  <si>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</si>
  <si>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</si>
  <si>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</si>
  <si>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</si>
  <si>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</si>
  <si>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</si>
  <si>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</si>
  <si>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</si>
  <si>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</si>
  <si>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</si>
  <si>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</si>
  <si>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</si>
  <si>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</si>
  <si>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</si>
  <si>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</si>
  <si>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</si>
  <si>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</si>
  <si>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</si>
  <si>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</si>
  <si>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</si>
  <si>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</si>
  <si>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</si>
  <si>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</si>
  <si>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</si>
  <si>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</si>
  <si>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</si>
  <si>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</si>
  <si>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</si>
  <si>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</si>
  <si>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</si>
  <si>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</si>
  <si>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</si>
  <si>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</si>
  <si>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</si>
  <si>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</si>
  <si>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</si>
  <si>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</si>
  <si>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</si>
  <si>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</si>
  <si>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</si>
  <si>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</si>
  <si>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</si>
  <si>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</si>
  <si>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</si>
  <si>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</si>
  <si>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</si>
  <si>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</si>
  <si>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</si>
  <si>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</si>
  <si>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</si>
  <si>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</si>
  <si>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</si>
  <si>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</si>
  <si>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</si>
  <si>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</si>
  <si>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</si>
  <si>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</si>
  <si>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</si>
  <si>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</si>
  <si>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</si>
  <si>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</si>
  <si>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</si>
  <si>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</si>
  <si>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</si>
  <si>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</si>
  <si>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</si>
  <si>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</si>
  <si>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</si>
  <si>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</si>
  <si>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</si>
  <si>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</si>
  <si>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</si>
  <si>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</si>
  <si>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</si>
  <si>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</si>
  <si>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</si>
  <si>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</si>
  <si>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</si>
  <si>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</si>
  <si>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</si>
  <si>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</si>
  <si>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</si>
  <si>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</si>
  <si>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</si>
  <si>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</si>
  <si>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</si>
  <si>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</si>
  <si>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</si>
  <si>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</si>
  <si>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</si>
  <si>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</si>
  <si>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</si>
  <si>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</si>
  <si>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</si>
  <si>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</si>
  <si>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</si>
  <si>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</si>
  <si>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</si>
  <si>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</si>
  <si>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</si>
  <si>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</si>
  <si>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</si>
  <si>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</si>
  <si>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</si>
  <si>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</si>
  <si>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</si>
  <si>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</si>
  <si>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</si>
  <si>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</si>
  <si>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</si>
  <si>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</si>
  <si>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</si>
  <si>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</si>
  <si>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</si>
  <si>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</si>
  <si>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</si>
  <si>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</si>
  <si>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</si>
  <si>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</si>
  <si>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</si>
  <si>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</si>
  <si>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</si>
  <si>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</si>
  <si>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</si>
  <si>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</si>
  <si>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</si>
  <si>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</si>
  <si>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</si>
  <si>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</si>
  <si>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</si>
  <si>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</si>
  <si>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</si>
  <si>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</si>
  <si>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</si>
  <si>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</si>
  <si>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</si>
  <si>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</si>
  <si>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</si>
  <si>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</si>
  <si>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</si>
  <si>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</si>
  <si>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</si>
  <si>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</si>
  <si>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</si>
  <si>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</si>
  <si>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</si>
  <si>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</si>
  <si>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</si>
  <si>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</si>
  <si>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</si>
  <si>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</si>
  <si>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</si>
  <si>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</si>
  <si>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</si>
  <si>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</si>
  <si>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</si>
  <si>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</si>
  <si>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</si>
  <si>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</si>
  <si>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</si>
  <si>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</si>
  <si>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</si>
  <si>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</si>
  <si>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</si>
  <si>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</si>
  <si>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</si>
  <si>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</si>
  <si>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</si>
  <si>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</si>
  <si>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</si>
  <si>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</si>
  <si>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</si>
  <si>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</si>
  <si>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</si>
  <si>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</si>
  <si>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</si>
  <si>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</si>
  <si>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</si>
  <si>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</si>
  <si>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</si>
  <si>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</si>
  <si>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</si>
  <si>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</si>
  <si>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</si>
  <si>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</si>
  <si>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</si>
  <si>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</si>
  <si>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</si>
  <si>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</si>
  <si>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</si>
  <si>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</si>
  <si>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</si>
  <si>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</si>
  <si>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</si>
  <si>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</si>
  <si>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</si>
  <si>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</si>
  <si>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</si>
  <si>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</si>
  <si>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</si>
  <si>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</si>
  <si>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</si>
  <si>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</si>
  <si>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</si>
  <si>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</si>
  <si>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</si>
  <si>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</si>
  <si>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</si>
  <si>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</si>
  <si>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</si>
  <si>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</si>
  <si>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</si>
  <si>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</si>
  <si>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</si>
  <si>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</si>
  <si>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</si>
  <si>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</si>
  <si>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</si>
  <si>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</si>
  <si>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</si>
  <si>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</si>
  <si>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</si>
  <si>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</si>
  <si>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</si>
  <si>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</si>
  <si>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</si>
  <si>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</si>
  <si>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</si>
  <si>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</si>
  <si>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</si>
  <si>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</si>
  <si>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</si>
  <si>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</si>
  <si>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</si>
  <si>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</si>
  <si>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</si>
  <si>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</si>
  <si>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</si>
  <si>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</si>
  <si>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</si>
  <si>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</si>
  <si>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</si>
  <si>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</si>
  <si>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</si>
  <si>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</si>
  <si>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</si>
  <si>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</si>
  <si>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</si>
  <si>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</si>
  <si>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</si>
  <si>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</si>
  <si>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</si>
  <si>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</si>
  <si>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</si>
  <si>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</si>
  <si>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</si>
  <si>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</si>
  <si>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</si>
  <si>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</si>
  <si>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</si>
  <si>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</si>
  <si>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</si>
  <si>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</si>
  <si>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</si>
  <si>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</si>
  <si>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</si>
  <si>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</si>
  <si>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</si>
  <si>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</si>
  <si>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</si>
  <si>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</si>
  <si>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</si>
  <si>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</si>
  <si>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</si>
  <si>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</si>
  <si>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</si>
  <si>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</si>
  <si>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</si>
  <si>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</si>
  <si>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</si>
  <si>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</si>
  <si>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</si>
  <si>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</si>
  <si>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</si>
  <si>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</si>
  <si>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</si>
  <si>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</si>
  <si>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</si>
  <si>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</si>
  <si>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</si>
  <si>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</si>
  <si>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</si>
  <si>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</si>
  <si>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</si>
  <si>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</si>
  <si>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</si>
  <si>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</si>
  <si>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</si>
  <si>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</si>
  <si>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</si>
  <si>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</si>
  <si>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</si>
  <si>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</si>
  <si>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</si>
  <si>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</si>
  <si>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</si>
  <si>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</si>
  <si>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</si>
  <si>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</si>
  <si>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</si>
  <si>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</si>
  <si>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</si>
  <si>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</si>
  <si>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</si>
  <si>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</si>
  <si>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</si>
  <si>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</si>
  <si>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</si>
  <si>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</si>
  <si>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</si>
  <si>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</si>
  <si>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</si>
  <si>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</si>
  <si>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</si>
  <si>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</si>
  <si>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</si>
  <si>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</si>
  <si>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</si>
  <si>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</si>
  <si>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</si>
  <si>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</si>
  <si>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</si>
  <si>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</si>
  <si>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</si>
  <si>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</si>
  <si>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</si>
  <si>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</si>
  <si>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</si>
  <si>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</si>
  <si>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</si>
  <si>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</si>
  <si>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</si>
  <si>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</si>
  <si>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</si>
  <si>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</si>
  <si>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</si>
  <si>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</si>
  <si>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</si>
  <si>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</si>
  <si>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</si>
  <si>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</si>
  <si>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</si>
  <si>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</si>
  <si>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</si>
  <si>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</si>
  <si>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</si>
  <si>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</si>
  <si>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</si>
  <si>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</si>
  <si>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</si>
  <si>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</si>
  <si>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</si>
  <si>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</si>
  <si>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</si>
  <si>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</si>
  <si>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</si>
  <si>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</si>
  <si>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</si>
  <si>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</si>
  <si>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</si>
  <si>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</si>
  <si>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</si>
  <si>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</si>
  <si>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</si>
  <si>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</si>
  <si>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</si>
  <si>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</si>
  <si>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</si>
  <si>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</si>
  <si>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</si>
  <si>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</si>
  <si>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</si>
  <si>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</si>
  <si>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</si>
  <si>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</si>
  <si>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</si>
  <si>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</si>
  <si>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</si>
  <si>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</si>
  <si>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</si>
  <si>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</si>
  <si>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</si>
  <si>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</si>
  <si>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</si>
  <si>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</si>
  <si>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</si>
  <si>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</si>
  <si>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</si>
  <si>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</si>
  <si>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</si>
  <si>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</si>
  <si>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</si>
  <si>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</si>
  <si>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</si>
  <si>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</si>
  <si>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</si>
  <si>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</si>
  <si>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</si>
  <si>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</si>
  <si>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</si>
  <si>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</si>
  <si>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</si>
  <si>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</si>
  <si>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</si>
  <si>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</si>
  <si>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</si>
  <si>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</si>
  <si>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</si>
  <si>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</si>
  <si>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</si>
  <si>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</si>
  <si>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</si>
  <si>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</si>
  <si>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</si>
  <si>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</si>
  <si>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</si>
  <si>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</si>
  <si>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</si>
  <si>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</si>
  <si>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</si>
  <si>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</si>
  <si>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</si>
  <si>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</si>
  <si>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</si>
  <si>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</si>
  <si>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</si>
  <si>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</si>
  <si>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</si>
  <si>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</si>
  <si>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</si>
  <si>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</si>
  <si>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</si>
  <si>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</si>
  <si>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</si>
  <si>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</si>
  <si>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</si>
  <si>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</si>
  <si>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</si>
  <si>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</si>
  <si>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</si>
  <si>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</si>
  <si>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</si>
  <si>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</si>
  <si>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</si>
  <si>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</si>
  <si>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</si>
  <si>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</si>
  <si>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</si>
  <si>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</si>
  <si>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</si>
  <si>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</si>
  <si>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</si>
  <si>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</si>
  <si>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</si>
  <si>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</si>
  <si>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</si>
  <si>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</si>
  <si>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</si>
  <si>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</si>
  <si>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</si>
  <si>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</si>
  <si>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</si>
  <si>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</si>
  <si>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</si>
  <si>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</si>
  <si>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</si>
  <si>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</si>
  <si>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</si>
  <si>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</si>
  <si>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</si>
  <si>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</si>
  <si>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</si>
  <si>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</si>
  <si>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</si>
  <si>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</si>
  <si>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</si>
  <si>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</si>
  <si>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</si>
  <si>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</si>
  <si>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</si>
  <si>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</si>
  <si>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</si>
  <si>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</si>
  <si>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</si>
  <si>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</si>
  <si>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</si>
  <si>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</si>
  <si>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</si>
  <si>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</si>
  <si>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</si>
  <si>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</si>
  <si>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</si>
  <si>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</si>
  <si>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</si>
  <si>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</si>
  <si>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</si>
  <si>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</si>
  <si>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</si>
  <si>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</si>
  <si>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</si>
  <si>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</si>
  <si>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</si>
  <si>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</si>
  <si>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</si>
  <si>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</si>
  <si>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</si>
  <si>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</si>
  <si>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</si>
  <si>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</si>
  <si>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</si>
  <si>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</si>
  <si>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</si>
  <si>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</si>
  <si>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</si>
  <si>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</si>
  <si>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</si>
  <si>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</si>
  <si>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</si>
  <si>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</si>
  <si>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</si>
  <si>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</si>
  <si>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</si>
  <si>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</si>
  <si>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</si>
  <si>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</si>
  <si>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</si>
  <si>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</si>
  <si>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</si>
  <si>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</si>
  <si>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</si>
  <si>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</si>
  <si>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</si>
  <si>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</si>
  <si>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</si>
  <si>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</si>
  <si>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</si>
  <si>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</si>
  <si>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</si>
  <si>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</si>
  <si>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</si>
  <si>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</si>
  <si>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</si>
  <si>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</si>
  <si>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</si>
  <si>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</si>
  <si>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</si>
  <si>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</si>
  <si>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</si>
  <si>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</si>
  <si>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</si>
  <si>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</si>
  <si>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</si>
  <si>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</si>
  <si>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</si>
  <si>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</si>
  <si>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</si>
  <si>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</si>
  <si>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</si>
  <si>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</si>
  <si>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</si>
  <si>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</si>
  <si>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</si>
  <si>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</si>
  <si>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</si>
  <si>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</si>
  <si>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</si>
  <si>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</si>
  <si>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</si>
  <si>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</si>
  <si>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</si>
  <si>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</si>
  <si>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</si>
  <si>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</si>
  <si>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</si>
  <si>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</si>
  <si>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</si>
  <si>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</si>
  <si>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</si>
  <si>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</si>
  <si>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</si>
  <si>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</si>
  <si>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</si>
  <si>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</si>
  <si>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</si>
  <si>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</si>
  <si>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</si>
  <si>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</si>
  <si>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</si>
  <si>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</si>
  <si>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</si>
  <si>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</si>
  <si>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</si>
  <si>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</si>
  <si>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</si>
  <si>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</si>
  <si>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</si>
  <si>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</si>
  <si>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</si>
  <si>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</si>
  <si>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</si>
  <si>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</si>
  <si>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</si>
  <si>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</si>
  <si>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</si>
  <si>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</si>
  <si>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</si>
  <si>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</si>
  <si>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</si>
  <si>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</si>
  <si>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</si>
  <si>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</si>
  <si>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</si>
  <si>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</si>
  <si>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</si>
  <si>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</si>
  <si>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</si>
  <si>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</si>
  <si>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</si>
  <si>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</si>
  <si>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</si>
  <si>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</si>
  <si>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</si>
  <si>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</si>
  <si>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</si>
  <si>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</si>
  <si>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</si>
  <si>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</si>
  <si>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</si>
  <si>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</si>
  <si>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</si>
  <si>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</si>
  <si>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</si>
  <si>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</si>
  <si>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</si>
  <si>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</si>
  <si>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</si>
  <si>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</si>
  <si>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</si>
  <si>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</si>
  <si>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</si>
  <si>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</si>
  <si>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</si>
  <si>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</si>
  <si>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</si>
  <si>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</si>
  <si>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</si>
  <si>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</si>
  <si>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</si>
  <si>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</si>
  <si>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</si>
  <si>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</si>
  <si>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</si>
  <si>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</si>
  <si>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</si>
  <si>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</si>
  <si>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</si>
  <si>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</si>
  <si>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</si>
  <si>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</si>
  <si>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</si>
  <si>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</si>
  <si>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</si>
  <si>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</si>
  <si>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</si>
  <si>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</si>
  <si>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</si>
  <si>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</si>
  <si>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</si>
  <si>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</si>
  <si>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</si>
  <si>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</si>
  <si>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</si>
  <si>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</si>
  <si>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</si>
  <si>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</si>
  <si>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</si>
  <si>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</si>
  <si>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</si>
  <si>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</si>
  <si>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</si>
  <si>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</si>
  <si>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</si>
  <si>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</si>
  <si>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</si>
  <si>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</si>
  <si>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</si>
  <si>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</si>
  <si>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</si>
  <si>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</si>
  <si>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</si>
  <si>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</si>
  <si>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</si>
  <si>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</si>
  <si>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</si>
  <si>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</si>
  <si>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</si>
  <si>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</si>
  <si>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</si>
  <si>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</si>
  <si>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</si>
  <si>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</si>
  <si>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</si>
  <si>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</si>
  <si>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</si>
  <si>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</si>
  <si>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</si>
  <si>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</si>
  <si>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</si>
  <si>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*     31111-1001  PRESIDENCIA MUNICIPAL</t>
  </si>
  <si>
    <t>*     31111-1101  SINDICATURA</t>
  </si>
  <si>
    <t>*     31111-2401  RECURSOS HUMANOS Y M</t>
  </si>
  <si>
    <t>*     31111-3701  COMUNICACION SOCIAL</t>
  </si>
  <si>
    <t>*     31111-2301  OBRAS PUBLICAS</t>
  </si>
  <si>
    <t>*     31111-1801  AGUA POTABLE Y ALCAN</t>
  </si>
  <si>
    <t>*     31111-3101  ALUMBRADO</t>
  </si>
  <si>
    <t>*     31111-2501  SERVICIOS PUBLICOS</t>
  </si>
  <si>
    <t>*     31111-4001  COMUDAJ</t>
  </si>
  <si>
    <t>*     31111-3601  EDUCACION</t>
  </si>
  <si>
    <t>*     31111-4401  Coord Atencion Mujer</t>
  </si>
  <si>
    <t>*     31111-1301  SECRETARIA DEL H AYU</t>
  </si>
  <si>
    <t>*     31111-3201  DESARROLLO SOCIAL</t>
  </si>
  <si>
    <t>*     31111-3901  PLANEACION</t>
  </si>
  <si>
    <t>*     31111-1201  REGIDURIA</t>
  </si>
  <si>
    <t>*     31111-1901  CONTRALORIA MUNICIPAL</t>
  </si>
  <si>
    <t>*     31111-2201  OFICIALIA CALIFICADORA</t>
  </si>
  <si>
    <t>*     31111-1501  TESORERIA MUNICIPAL</t>
  </si>
  <si>
    <t>*     31111-4301  DEPARTAMENTO DE COMP</t>
  </si>
  <si>
    <t>*     31111-1701  IMPUESTOS INMOBILIAR</t>
  </si>
  <si>
    <t>*     31111-2001  SEGURIDAD PUBLICA</t>
  </si>
  <si>
    <t>*     31111-2101  PROTECCION CIVIL</t>
  </si>
  <si>
    <t>*     31111-4501  Departamento de Info</t>
  </si>
  <si>
    <t>*     31111-3801  UNIDAD DE ACCESO A L</t>
  </si>
  <si>
    <t>*     31111-2601  LIMPIA MUNICIPAL</t>
  </si>
  <si>
    <t>*     31111-2701  PARQUES Y JARDINES</t>
  </si>
  <si>
    <t>*     31111-2901  RASTRO</t>
  </si>
  <si>
    <t>*     31111-3501  DESARROLLO RURAL</t>
  </si>
  <si>
    <t>*     31111-4101  CASA DE LA CULTURA</t>
  </si>
  <si>
    <t>*     31111-2801  MERCADO</t>
  </si>
  <si>
    <t>*     31111-3001  PANTEONES</t>
  </si>
  <si>
    <t>*     31111-4201  SALUD</t>
  </si>
  <si>
    <t>*     31111-3401  DESARROLLO ECONOMICO</t>
  </si>
  <si>
    <t>Al 31 de diciembre de 2017 y al 31 de diciembre de 2018 (b)</t>
  </si>
  <si>
    <t>Del 1 de enero al 31 de diciembre de 2018 (b)</t>
  </si>
  <si>
    <t>MUNICIPIO DE OCAMPO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</si>
</sst>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#,##0.00_ ;\-#,##0.00\ "/>
  </numFmts>
  <fonts count="2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}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1" fillId="0" borderId="0"/>
    <xf numFmtId="0" fontId="8" fillId="0" borderId="0"/>
    <xf numFmtId="0" fontId="25" fillId="0" borderId="0"/>
  </cellStyleXfs>
  <cellXfs count="2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" xfId="0" applyBorder="1" applyAlignment="1">
      <alignment horizontal="left" indent="3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3" fillId="0" borderId="0" xfId="0" applyFont="1"/>
    <xf numFmtId="0" fontId="12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6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12" fillId="0" borderId="1" xfId="0" applyFont="1" applyFill="1" applyBorder="1" applyAlignment="1">
      <alignment horizontal="left" indent="3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/>
    <xf numFmtId="43" fontId="0" fillId="0" borderId="0" xfId="0" applyNumberFormat="1"/>
    <xf numFmtId="0" fontId="10" fillId="0" borderId="2" xfId="0" applyFont="1" applyBorder="1"/>
    <xf numFmtId="0" fontId="0" fillId="0" borderId="0" xfId="0" applyFont="1"/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center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indent="3"/>
    </xf>
    <xf numFmtId="0" fontId="12" fillId="0" borderId="1" xfId="0" applyFont="1" applyFill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indent="3"/>
    </xf>
    <xf numFmtId="0" fontId="0" fillId="3" borderId="1" xfId="0" applyFill="1" applyBorder="1" applyAlignment="1">
      <alignment horizontal="left" indent="9"/>
    </xf>
    <xf numFmtId="0" fontId="0" fillId="3" borderId="1" xfId="0" applyFill="1" applyBorder="1" applyAlignment="1">
      <alignment horizontal="left" indent="3"/>
    </xf>
    <xf numFmtId="0" fontId="12" fillId="3" borderId="1" xfId="0" applyFont="1" applyFill="1" applyBorder="1" applyAlignment="1">
      <alignment horizontal="left" indent="3"/>
    </xf>
    <xf numFmtId="0" fontId="12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9"/>
    </xf>
    <xf numFmtId="0" fontId="0" fillId="0" borderId="4" xfId="0" applyFill="1" applyBorder="1"/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6"/>
    </xf>
    <xf numFmtId="0" fontId="0" fillId="0" borderId="2" xfId="0" applyBorder="1" applyAlignment="1">
      <alignment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indent="9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12" fillId="3" borderId="11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horizontal="left" vertical="center" indent="3"/>
    </xf>
    <xf numFmtId="0" fontId="12" fillId="3" borderId="1" xfId="0" applyFont="1" applyFill="1" applyBorder="1" applyAlignment="1">
      <alignment horizontal="left" vertical="center" indent="3"/>
    </xf>
    <xf numFmtId="0" fontId="0" fillId="0" borderId="1" xfId="0" applyBorder="1" applyAlignment="1">
      <alignment vertical="center"/>
    </xf>
    <xf numFmtId="0" fontId="12" fillId="4" borderId="2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0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12" fillId="0" borderId="12" xfId="0" applyFont="1" applyBorder="1" applyAlignment="1">
      <alignment horizontal="left" vertical="center" indent="2"/>
    </xf>
    <xf numFmtId="0" fontId="1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5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3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5"/>
    </xf>
    <xf numFmtId="0" fontId="0" fillId="0" borderId="14" xfId="0" applyFill="1" applyBorder="1" applyAlignment="1">
      <alignment horizontal="left" vertical="center" indent="7"/>
    </xf>
    <xf numFmtId="0" fontId="0" fillId="0" borderId="14" xfId="0" applyFill="1" applyBorder="1" applyAlignment="1" applyProtection="1">
      <alignment horizontal="left" vertical="center" indent="5"/>
      <protection locked="0"/>
    </xf>
    <xf numFmtId="0" fontId="10" fillId="0" borderId="2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" fontId="0" fillId="0" borderId="1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4"/>
      <protection locked="0"/>
    </xf>
    <xf numFmtId="0" fontId="10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 indent="3"/>
    </xf>
    <xf numFmtId="0" fontId="16" fillId="4" borderId="24" xfId="0" applyFont="1" applyFill="1" applyBorder="1" applyAlignment="1"/>
    <xf numFmtId="0" fontId="17" fillId="4" borderId="24" xfId="0" applyFont="1" applyFill="1" applyBorder="1" applyAlignment="1"/>
    <xf numFmtId="0" fontId="12" fillId="0" borderId="1" xfId="0" applyFont="1" applyFill="1" applyBorder="1" applyAlignment="1">
      <alignment horizontal="left" vertical="center" wrapText="1" indent="3"/>
    </xf>
    <xf numFmtId="0" fontId="12" fillId="0" borderId="2" xfId="0" applyFont="1" applyFill="1" applyBorder="1" applyAlignment="1">
      <alignment horizontal="left" vertical="center" wrapText="1" indent="3"/>
    </xf>
    <xf numFmtId="0" fontId="17" fillId="4" borderId="24" xfId="0" applyFont="1" applyFill="1" applyBorder="1"/>
    <xf numFmtId="0" fontId="17" fillId="4" borderId="24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indent="6"/>
    </xf>
    <xf numFmtId="0" fontId="12" fillId="0" borderId="1" xfId="0" applyFont="1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vertical="center" indent="12"/>
    </xf>
    <xf numFmtId="0" fontId="0" fillId="4" borderId="24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 indent="3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/>
    <xf numFmtId="0" fontId="12" fillId="4" borderId="10" xfId="0" applyFont="1" applyFill="1" applyBorder="1" applyAlignment="1">
      <alignment horizontal="left" vertical="center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>
      <alignment horizontal="left" vertical="center" wrapText="1" indent="3"/>
    </xf>
    <xf numFmtId="0" fontId="12" fillId="0" borderId="2" xfId="0" applyFont="1" applyFill="1" applyBorder="1" applyAlignment="1">
      <alignment horizontal="left" vertical="center" indent="3"/>
    </xf>
    <xf numFmtId="3" fontId="0" fillId="0" borderId="1" xfId="0" applyNumberFormat="1" applyFill="1" applyBorder="1" applyAlignment="1" applyProtection="1">
      <alignment vertical="center"/>
      <protection locked="0"/>
    </xf>
    <xf numFmtId="10" fontId="0" fillId="0" borderId="1" xfId="0" applyNumberFormat="1" applyFill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vertical="center"/>
      <protection locked="0"/>
    </xf>
    <xf numFmtId="0" fontId="18" fillId="0" borderId="0" xfId="0" applyFont="1"/>
    <xf numFmtId="4" fontId="11" fillId="0" borderId="1" xfId="0" applyNumberFormat="1" applyFont="1" applyBorder="1" applyAlignment="1" applyProtection="1">
      <alignment vertical="center"/>
      <protection locked="0"/>
    </xf>
    <xf numFmtId="165" fontId="7" fillId="0" borderId="0" xfId="1" applyNumberFormat="1" applyFont="1" applyBorder="1" applyAlignment="1" applyProtection="1">
      <alignment vertical="top" wrapText="1"/>
      <protection locked="0"/>
    </xf>
    <xf numFmtId="4" fontId="11" fillId="0" borderId="14" xfId="0" applyNumberFormat="1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vertical="center"/>
      <protection locked="0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0" borderId="1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vertical="center"/>
      <protection locked="0"/>
    </xf>
    <xf numFmtId="49" fontId="7" fillId="0" borderId="1" xfId="4" applyNumberFormat="1" applyFont="1" applyFill="1" applyBorder="1" applyAlignment="1" applyProtection="1">
      <alignment horizontal="left"/>
      <protection locked="0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9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2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2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4" fontId="21" fillId="0" borderId="1" xfId="5" applyNumberFormat="1" applyFont="1" applyBorder="1" applyAlignment="1">
      <alignment vertical="center"/>
    </xf>
    <xf numFmtId="4" fontId="11" fillId="0" borderId="1" xfId="5" applyNumberFormat="1" applyFont="1" applyBorder="1" applyAlignment="1">
      <alignment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left" vertical="center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center" wrapText="1"/>
    </xf>
  </cellXfs>
  <cellStyles count="6">
    <cellStyle name="Millares 2 4" xfId="1"/>
    <cellStyle name="Moneda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>
      <c r="A1" s="197" t="s">
        <v>821</v>
      </c>
      <c r="B1" s="198"/>
      <c r="C1" s="198"/>
      <c r="D1" s="198"/>
      <c r="E1" s="199"/>
    </row>
    <row r="2" spans="1:5" s="7" customFormat="1">
      <c r="A2" s="24"/>
      <c r="E2" s="25"/>
    </row>
    <row r="3" spans="1:5" s="7" customFormat="1" ht="26.25" customHeight="1">
      <c r="A3" s="24"/>
      <c r="B3" s="29" t="s">
        <v>784</v>
      </c>
      <c r="C3" s="200" t="s">
        <v>3329</v>
      </c>
      <c r="D3" s="200"/>
      <c r="E3" s="25"/>
    </row>
    <row r="4" spans="1:5" s="7" customFormat="1">
      <c r="A4" s="24"/>
      <c r="E4" s="25"/>
    </row>
    <row r="5" spans="1:5" s="7" customFormat="1" ht="26.25" customHeight="1">
      <c r="A5" s="24"/>
      <c r="B5" s="29" t="s">
        <v>787</v>
      </c>
      <c r="E5" s="25"/>
    </row>
    <row r="6" spans="1:5" s="7" customFormat="1">
      <c r="A6" s="24"/>
      <c r="E6" s="25"/>
    </row>
    <row r="7" spans="1:5" s="7" customFormat="1" ht="26.25" customHeight="1">
      <c r="A7" s="24"/>
      <c r="B7" s="29" t="s">
        <v>788</v>
      </c>
      <c r="E7" s="25"/>
    </row>
    <row r="8" spans="1:5" s="7" customFormat="1">
      <c r="A8" s="24"/>
      <c r="E8" s="25"/>
    </row>
    <row r="9" spans="1:5" s="7" customFormat="1" ht="26.25" customHeight="1">
      <c r="A9" s="24"/>
      <c r="B9" s="29" t="s">
        <v>786</v>
      </c>
      <c r="E9" s="25"/>
    </row>
    <row r="10" spans="1:5" s="7" customFormat="1">
      <c r="A10" s="24"/>
      <c r="E10" s="25"/>
    </row>
    <row r="11" spans="1:5" s="7" customFormat="1" ht="26.25" customHeight="1">
      <c r="A11" s="24"/>
      <c r="B11" s="29" t="s">
        <v>785</v>
      </c>
      <c r="E11" s="25"/>
    </row>
    <row r="12" spans="1:5" s="7" customFormat="1" ht="15.75" thickBot="1">
      <c r="A12" s="26"/>
      <c r="B12" s="27"/>
      <c r="C12" s="27"/>
      <c r="D12" s="27"/>
      <c r="E12" s="28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22" workbookViewId="0">
      <selection activeCell="C66" sqref="C66"/>
    </sheetView>
  </sheetViews>
  <sheetFormatPr baseColWidth="10" defaultColWidth="0" defaultRowHeight="15" zeroHeight="1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2" customFormat="1" ht="37.5" customHeight="1">
      <c r="A1" s="213" t="s">
        <v>534</v>
      </c>
      <c r="B1" s="213"/>
      <c r="C1" s="213"/>
      <c r="D1" s="213"/>
      <c r="E1" s="102"/>
      <c r="F1" s="102"/>
      <c r="G1" s="102"/>
      <c r="H1" s="102"/>
      <c r="I1" s="102"/>
      <c r="J1" s="102"/>
      <c r="K1" s="102"/>
    </row>
    <row r="2" spans="1:11">
      <c r="A2" s="201" t="str">
        <f>ENTE_PUBLICO_A</f>
        <v>MUNICIPIO DE OCAMPO GUANAJUATO, Gobierno del Estado de Guanajuato (a)</v>
      </c>
      <c r="B2" s="202"/>
      <c r="C2" s="202"/>
      <c r="D2" s="203"/>
    </row>
    <row r="3" spans="1:11">
      <c r="A3" s="204" t="s">
        <v>166</v>
      </c>
      <c r="B3" s="205"/>
      <c r="C3" s="205"/>
      <c r="D3" s="206"/>
    </row>
    <row r="4" spans="1:11">
      <c r="A4" s="207" t="str">
        <f>TRIMESTRE</f>
        <v>Del 1 de enero al 31 de diciembre de 2018 (b)</v>
      </c>
      <c r="B4" s="208"/>
      <c r="C4" s="208"/>
      <c r="D4" s="209"/>
    </row>
    <row r="5" spans="1:11">
      <c r="A5" s="210" t="s">
        <v>118</v>
      </c>
      <c r="B5" s="211"/>
      <c r="C5" s="211"/>
      <c r="D5" s="212"/>
    </row>
    <row r="6" spans="1:11"/>
    <row r="7" spans="1:11" ht="39" customHeight="1">
      <c r="A7" s="107" t="s">
        <v>0</v>
      </c>
      <c r="B7" s="43" t="s">
        <v>181</v>
      </c>
      <c r="C7" s="43" t="s">
        <v>167</v>
      </c>
      <c r="D7" s="43" t="s">
        <v>182</v>
      </c>
    </row>
    <row r="8" spans="1:11">
      <c r="A8" s="53" t="s">
        <v>168</v>
      </c>
      <c r="B8" s="136">
        <f>SUM(B9:B11)</f>
        <v>110686289.67000002</v>
      </c>
      <c r="C8" s="136">
        <f>SUM(C9:C11)</f>
        <v>119284065.43000001</v>
      </c>
      <c r="D8" s="136">
        <f>SUM(D9:D11)</f>
        <v>119284065.43000001</v>
      </c>
    </row>
    <row r="9" spans="1:11">
      <c r="A9" s="51" t="s">
        <v>169</v>
      </c>
      <c r="B9" s="153">
        <v>74637116.150000006</v>
      </c>
      <c r="C9" s="153">
        <v>80516559.430000007</v>
      </c>
      <c r="D9" s="153">
        <v>80516559.430000007</v>
      </c>
    </row>
    <row r="10" spans="1:11">
      <c r="A10" s="51" t="s">
        <v>170</v>
      </c>
      <c r="B10" s="153">
        <v>36049173.520000003</v>
      </c>
      <c r="C10" s="153">
        <v>38767506</v>
      </c>
      <c r="D10" s="153">
        <v>38767506</v>
      </c>
    </row>
    <row r="11" spans="1:11">
      <c r="A11" s="51" t="s">
        <v>171</v>
      </c>
      <c r="B11" s="136"/>
      <c r="C11" s="136"/>
      <c r="D11" s="136"/>
    </row>
    <row r="12" spans="1:11">
      <c r="A12" s="86"/>
      <c r="B12" s="12"/>
      <c r="C12" s="12"/>
      <c r="D12" s="12"/>
    </row>
    <row r="13" spans="1:11">
      <c r="A13" s="53" t="s">
        <v>180</v>
      </c>
      <c r="B13" s="136">
        <f>B14+B15</f>
        <v>110971509.67000002</v>
      </c>
      <c r="C13" s="136">
        <f>C14+C15</f>
        <v>170706046.65000001</v>
      </c>
      <c r="D13" s="136">
        <f>D14+D15</f>
        <v>159562149.17000002</v>
      </c>
    </row>
    <row r="14" spans="1:11">
      <c r="A14" s="51" t="s">
        <v>172</v>
      </c>
      <c r="B14" s="154">
        <v>74889036.150000006</v>
      </c>
      <c r="C14" s="154">
        <v>120388016.40000001</v>
      </c>
      <c r="D14" s="154">
        <v>116137129.14</v>
      </c>
    </row>
    <row r="15" spans="1:11">
      <c r="A15" s="51" t="s">
        <v>173</v>
      </c>
      <c r="B15" s="154">
        <v>36082473.520000003</v>
      </c>
      <c r="C15" s="154">
        <v>50318030.25</v>
      </c>
      <c r="D15" s="154">
        <v>43425020.030000001</v>
      </c>
    </row>
    <row r="16" spans="1:11">
      <c r="A16" s="86"/>
      <c r="B16" s="12"/>
      <c r="C16" s="12"/>
      <c r="D16" s="12"/>
    </row>
    <row r="17" spans="1:4">
      <c r="A17" s="53" t="s">
        <v>174</v>
      </c>
      <c r="B17" s="108">
        <f>B18+B19</f>
        <v>0</v>
      </c>
      <c r="C17" s="136">
        <f>C18+C19</f>
        <v>18904312.510000002</v>
      </c>
      <c r="D17" s="136">
        <f>D18+D19</f>
        <v>18904312.510000002</v>
      </c>
    </row>
    <row r="18" spans="1:4">
      <c r="A18" s="51" t="s">
        <v>175</v>
      </c>
      <c r="B18" s="109">
        <v>0</v>
      </c>
      <c r="C18" s="155">
        <v>18904312.510000002</v>
      </c>
      <c r="D18" s="155">
        <v>18904312.510000002</v>
      </c>
    </row>
    <row r="19" spans="1:4">
      <c r="A19" s="51" t="s">
        <v>176</v>
      </c>
      <c r="B19" s="109">
        <v>0</v>
      </c>
      <c r="C19" s="136"/>
      <c r="D19" s="136"/>
    </row>
    <row r="20" spans="1:4">
      <c r="A20" s="86"/>
      <c r="B20" s="12"/>
      <c r="C20" s="12"/>
      <c r="D20" s="12"/>
    </row>
    <row r="21" spans="1:4">
      <c r="A21" s="53" t="s">
        <v>177</v>
      </c>
      <c r="B21" s="136">
        <f>B8-B13+B17</f>
        <v>-285220</v>
      </c>
      <c r="C21" s="136">
        <f>C8-C13+C17</f>
        <v>-32517668.709999997</v>
      </c>
      <c r="D21" s="136">
        <f>D8-D13+D17</f>
        <v>-21373771.230000008</v>
      </c>
    </row>
    <row r="22" spans="1:4">
      <c r="A22" s="53"/>
      <c r="B22" s="12"/>
      <c r="C22" s="12"/>
      <c r="D22" s="12"/>
    </row>
    <row r="23" spans="1:4">
      <c r="A23" s="53" t="s">
        <v>178</v>
      </c>
      <c r="B23" s="136">
        <f>B21-B11</f>
        <v>-285220</v>
      </c>
      <c r="C23" s="136">
        <f>C21-C11</f>
        <v>-32517668.709999997</v>
      </c>
      <c r="D23" s="136">
        <f>D21-D11</f>
        <v>-21373771.230000008</v>
      </c>
    </row>
    <row r="24" spans="1:4">
      <c r="A24" s="53"/>
      <c r="B24" s="17"/>
      <c r="C24" s="17"/>
      <c r="D24" s="17"/>
    </row>
    <row r="25" spans="1:4">
      <c r="A25" s="110" t="s">
        <v>179</v>
      </c>
      <c r="B25" s="136">
        <f>B23-B17</f>
        <v>-285220</v>
      </c>
      <c r="C25" s="136">
        <f>C23-C17</f>
        <v>-51421981.219999999</v>
      </c>
      <c r="D25" s="136">
        <f>D23-D17</f>
        <v>-40278083.74000001</v>
      </c>
    </row>
    <row r="26" spans="1:4">
      <c r="A26" s="111"/>
      <c r="B26" s="13"/>
      <c r="C26" s="13"/>
      <c r="D26" s="13"/>
    </row>
    <row r="27" spans="1:4">
      <c r="A27" s="81"/>
    </row>
    <row r="28" spans="1:4" ht="30" customHeight="1">
      <c r="A28" s="107" t="s">
        <v>183</v>
      </c>
      <c r="B28" s="43" t="s">
        <v>184</v>
      </c>
      <c r="C28" s="43" t="s">
        <v>167</v>
      </c>
      <c r="D28" s="43" t="s">
        <v>185</v>
      </c>
    </row>
    <row r="29" spans="1:4">
      <c r="A29" s="53" t="s">
        <v>186</v>
      </c>
      <c r="B29" s="136">
        <f>B30+B31</f>
        <v>0</v>
      </c>
      <c r="C29" s="136">
        <f>C30+C31</f>
        <v>0</v>
      </c>
      <c r="D29" s="136">
        <f>D30+D31</f>
        <v>0</v>
      </c>
    </row>
    <row r="30" spans="1:4">
      <c r="A30" s="51" t="s">
        <v>187</v>
      </c>
      <c r="B30" s="136">
        <v>0</v>
      </c>
      <c r="C30" s="136">
        <v>0</v>
      </c>
      <c r="D30" s="136">
        <v>0</v>
      </c>
    </row>
    <row r="31" spans="1:4">
      <c r="A31" s="51" t="s">
        <v>188</v>
      </c>
      <c r="B31" s="136">
        <v>0</v>
      </c>
      <c r="C31" s="136">
        <v>0</v>
      </c>
      <c r="D31" s="136">
        <v>0</v>
      </c>
    </row>
    <row r="32" spans="1:4">
      <c r="A32" s="52"/>
      <c r="B32" s="52"/>
      <c r="C32" s="52"/>
      <c r="D32" s="52"/>
    </row>
    <row r="33" spans="1:4">
      <c r="A33" s="53" t="s">
        <v>189</v>
      </c>
      <c r="B33" s="136">
        <f>B25+B29</f>
        <v>-285220</v>
      </c>
      <c r="C33" s="136">
        <f>C25+C29</f>
        <v>-51421981.219999999</v>
      </c>
      <c r="D33" s="136">
        <f>D25+D29</f>
        <v>-40278083.74000001</v>
      </c>
    </row>
    <row r="34" spans="1:4">
      <c r="A34" s="56"/>
      <c r="B34" s="56"/>
      <c r="C34" s="56"/>
      <c r="D34" s="56"/>
    </row>
    <row r="35" spans="1:4">
      <c r="A35" s="81"/>
    </row>
    <row r="36" spans="1:4" ht="30">
      <c r="A36" s="107" t="s">
        <v>183</v>
      </c>
      <c r="B36" s="43" t="s">
        <v>190</v>
      </c>
      <c r="C36" s="43" t="s">
        <v>167</v>
      </c>
      <c r="D36" s="43" t="s">
        <v>182</v>
      </c>
    </row>
    <row r="37" spans="1:4">
      <c r="A37" s="53" t="s">
        <v>191</v>
      </c>
      <c r="B37" s="136">
        <f>B38+B39</f>
        <v>0</v>
      </c>
      <c r="C37" s="136">
        <f>C38+C39</f>
        <v>0</v>
      </c>
      <c r="D37" s="136">
        <f>D38+D39</f>
        <v>0</v>
      </c>
    </row>
    <row r="38" spans="1:4">
      <c r="A38" s="51" t="s">
        <v>192</v>
      </c>
      <c r="B38" s="136">
        <v>0</v>
      </c>
      <c r="C38" s="136">
        <v>0</v>
      </c>
      <c r="D38" s="136">
        <v>0</v>
      </c>
    </row>
    <row r="39" spans="1:4">
      <c r="A39" s="51" t="s">
        <v>193</v>
      </c>
      <c r="B39" s="136">
        <v>0</v>
      </c>
      <c r="C39" s="136">
        <v>0</v>
      </c>
      <c r="D39" s="136">
        <v>0</v>
      </c>
    </row>
    <row r="40" spans="1:4">
      <c r="A40" s="53" t="s">
        <v>194</v>
      </c>
      <c r="B40" s="136">
        <f>B41+B42</f>
        <v>0</v>
      </c>
      <c r="C40" s="136">
        <f>C41+C42</f>
        <v>0</v>
      </c>
      <c r="D40" s="136">
        <f>D41+D42</f>
        <v>0</v>
      </c>
    </row>
    <row r="41" spans="1:4">
      <c r="A41" s="51" t="s">
        <v>195</v>
      </c>
      <c r="B41" s="136">
        <v>0</v>
      </c>
      <c r="C41" s="136">
        <v>0</v>
      </c>
      <c r="D41" s="136">
        <v>0</v>
      </c>
    </row>
    <row r="42" spans="1:4">
      <c r="A42" s="51" t="s">
        <v>196</v>
      </c>
      <c r="B42" s="136">
        <v>0</v>
      </c>
      <c r="C42" s="136">
        <v>0</v>
      </c>
      <c r="D42" s="136">
        <v>0</v>
      </c>
    </row>
    <row r="43" spans="1:4">
      <c r="A43" s="52"/>
      <c r="B43" s="52"/>
      <c r="C43" s="52"/>
      <c r="D43" s="52"/>
    </row>
    <row r="44" spans="1:4">
      <c r="A44" s="53" t="s">
        <v>197</v>
      </c>
      <c r="B44" s="136">
        <f>B37-B40</f>
        <v>0</v>
      </c>
      <c r="C44" s="136">
        <f>C37-C40</f>
        <v>0</v>
      </c>
      <c r="D44" s="136">
        <f>D37-D40</f>
        <v>0</v>
      </c>
    </row>
    <row r="45" spans="1:4">
      <c r="A45" s="131"/>
      <c r="B45" s="56"/>
      <c r="C45" s="56"/>
      <c r="D45" s="56"/>
    </row>
    <row r="46" spans="1:4"/>
    <row r="47" spans="1:4" ht="30">
      <c r="A47" s="107" t="s">
        <v>183</v>
      </c>
      <c r="B47" s="43" t="s">
        <v>190</v>
      </c>
      <c r="C47" s="43" t="s">
        <v>167</v>
      </c>
      <c r="D47" s="43" t="s">
        <v>182</v>
      </c>
    </row>
    <row r="48" spans="1:4">
      <c r="A48" s="114" t="s">
        <v>198</v>
      </c>
      <c r="B48" s="136">
        <f>B9</f>
        <v>74637116.150000006</v>
      </c>
      <c r="C48" s="156">
        <v>80516559.430000007</v>
      </c>
      <c r="D48" s="156">
        <v>80516559.430000007</v>
      </c>
    </row>
    <row r="49" spans="1:4">
      <c r="A49" s="115" t="s">
        <v>199</v>
      </c>
      <c r="B49" s="136">
        <f>B50-B51</f>
        <v>0</v>
      </c>
      <c r="C49" s="136">
        <f>C50-C51</f>
        <v>0</v>
      </c>
      <c r="D49" s="136">
        <f>D50-D51</f>
        <v>0</v>
      </c>
    </row>
    <row r="50" spans="1:4">
      <c r="A50" s="116" t="s">
        <v>192</v>
      </c>
      <c r="B50" s="136">
        <v>0</v>
      </c>
      <c r="C50" s="136">
        <v>0</v>
      </c>
      <c r="D50" s="136">
        <v>0</v>
      </c>
    </row>
    <row r="51" spans="1:4">
      <c r="A51" s="116" t="s">
        <v>195</v>
      </c>
      <c r="B51" s="136">
        <v>0</v>
      </c>
      <c r="C51" s="136">
        <v>0</v>
      </c>
      <c r="D51" s="136">
        <v>0</v>
      </c>
    </row>
    <row r="52" spans="1:4">
      <c r="A52" s="52"/>
      <c r="B52" s="52"/>
      <c r="C52" s="52"/>
      <c r="D52" s="52"/>
    </row>
    <row r="53" spans="1:4">
      <c r="A53" s="51" t="s">
        <v>172</v>
      </c>
      <c r="B53" s="136">
        <f>B14</f>
        <v>74889036.150000006</v>
      </c>
      <c r="C53" s="157">
        <v>120388016.40000001</v>
      </c>
      <c r="D53" s="157">
        <v>116137129.14</v>
      </c>
    </row>
    <row r="54" spans="1:4">
      <c r="A54" s="52"/>
      <c r="B54" s="52"/>
      <c r="C54" s="52"/>
      <c r="D54" s="52"/>
    </row>
    <row r="55" spans="1:4">
      <c r="A55" s="51" t="s">
        <v>175</v>
      </c>
      <c r="B55" s="113">
        <f>B18</f>
        <v>0</v>
      </c>
      <c r="C55" s="158">
        <v>18904312.510000002</v>
      </c>
      <c r="D55" s="158">
        <v>18904312.510000002</v>
      </c>
    </row>
    <row r="56" spans="1:4">
      <c r="A56" s="52"/>
      <c r="B56" s="52"/>
      <c r="C56" s="52"/>
      <c r="D56" s="52"/>
    </row>
    <row r="57" spans="1:4" ht="32.25" customHeight="1">
      <c r="A57" s="110" t="s">
        <v>201</v>
      </c>
      <c r="B57" s="136">
        <f>B48+B49-B53+B55</f>
        <v>-251920</v>
      </c>
      <c r="C57" s="136">
        <f>C48+C49-C53+C55</f>
        <v>-20967144.459999997</v>
      </c>
      <c r="D57" s="136">
        <f>D48+D49-D53+D55</f>
        <v>-16716257.199999992</v>
      </c>
    </row>
    <row r="58" spans="1:4">
      <c r="A58" s="60"/>
      <c r="B58" s="60"/>
      <c r="C58" s="60"/>
      <c r="D58" s="60"/>
    </row>
    <row r="59" spans="1:4" ht="30" customHeight="1">
      <c r="A59" s="110" t="s">
        <v>200</v>
      </c>
      <c r="B59" s="136">
        <f>B57-B49</f>
        <v>-251920</v>
      </c>
      <c r="C59" s="136">
        <f>C57-C49</f>
        <v>-20967144.459999997</v>
      </c>
      <c r="D59" s="136">
        <f>D57-D49</f>
        <v>-16716257.199999992</v>
      </c>
    </row>
    <row r="60" spans="1:4">
      <c r="A60" s="56"/>
      <c r="B60" s="56"/>
      <c r="C60" s="56"/>
      <c r="D60" s="56"/>
    </row>
    <row r="61" spans="1:4"/>
    <row r="62" spans="1:4" ht="30">
      <c r="A62" s="107" t="s">
        <v>183</v>
      </c>
      <c r="B62" s="43" t="s">
        <v>190</v>
      </c>
      <c r="C62" s="43" t="s">
        <v>167</v>
      </c>
      <c r="D62" s="43" t="s">
        <v>182</v>
      </c>
    </row>
    <row r="63" spans="1:4">
      <c r="A63" s="114" t="s">
        <v>170</v>
      </c>
      <c r="B63" s="159">
        <v>36049173.520000003</v>
      </c>
      <c r="C63" s="159">
        <v>38767506</v>
      </c>
      <c r="D63" s="159">
        <v>38767506</v>
      </c>
    </row>
    <row r="64" spans="1:4" ht="30">
      <c r="A64" s="115" t="s">
        <v>202</v>
      </c>
      <c r="B64" s="136">
        <f>B65-B66</f>
        <v>0</v>
      </c>
      <c r="C64" s="136">
        <f>C65-C66</f>
        <v>0</v>
      </c>
      <c r="D64" s="136">
        <f>D65-D66</f>
        <v>0</v>
      </c>
    </row>
    <row r="65" spans="1:4">
      <c r="A65" s="116" t="s">
        <v>193</v>
      </c>
      <c r="B65" s="136">
        <v>0</v>
      </c>
      <c r="C65" s="136">
        <v>0</v>
      </c>
      <c r="D65" s="136">
        <v>0</v>
      </c>
    </row>
    <row r="66" spans="1:4">
      <c r="A66" s="116" t="s">
        <v>196</v>
      </c>
      <c r="B66" s="136">
        <v>0</v>
      </c>
      <c r="C66" s="136">
        <v>0</v>
      </c>
      <c r="D66" s="136">
        <v>0</v>
      </c>
    </row>
    <row r="67" spans="1:4">
      <c r="A67" s="52"/>
      <c r="B67" s="12"/>
      <c r="C67" s="12"/>
      <c r="D67" s="12"/>
    </row>
    <row r="68" spans="1:4">
      <c r="A68" s="51" t="s">
        <v>203</v>
      </c>
      <c r="B68" s="160">
        <v>36082473.520000003</v>
      </c>
      <c r="C68" s="160">
        <v>50318030.25</v>
      </c>
      <c r="D68" s="160">
        <v>43425020.030000001</v>
      </c>
    </row>
    <row r="69" spans="1:4">
      <c r="A69" s="52"/>
      <c r="B69" s="12"/>
      <c r="C69" s="12"/>
      <c r="D69" s="12"/>
    </row>
    <row r="70" spans="1:4">
      <c r="A70" s="51" t="s">
        <v>176</v>
      </c>
      <c r="B70" s="112">
        <f>B19</f>
        <v>0</v>
      </c>
      <c r="C70" s="136"/>
      <c r="D70" s="136"/>
    </row>
    <row r="71" spans="1:4">
      <c r="A71" s="52"/>
      <c r="B71" s="12"/>
      <c r="C71" s="12"/>
      <c r="D71" s="12"/>
    </row>
    <row r="72" spans="1:4" ht="30" customHeight="1">
      <c r="A72" s="110" t="s">
        <v>205</v>
      </c>
      <c r="B72" s="136">
        <f>B63+B64-B68+B70</f>
        <v>-33300</v>
      </c>
      <c r="C72" s="136">
        <f>C63+C64-C68+C70</f>
        <v>-11550524.25</v>
      </c>
      <c r="D72" s="136">
        <f>D63+D64-D68+D70</f>
        <v>-4657514.0300000012</v>
      </c>
    </row>
    <row r="73" spans="1:4">
      <c r="A73" s="52"/>
      <c r="B73" s="12"/>
      <c r="C73" s="12"/>
      <c r="D73" s="12"/>
    </row>
    <row r="74" spans="1:4" ht="30" customHeight="1">
      <c r="A74" s="110" t="s">
        <v>204</v>
      </c>
      <c r="B74" s="136">
        <f>B72-B64</f>
        <v>-33300</v>
      </c>
      <c r="C74" s="136">
        <f>C72-C64</f>
        <v>-11550524.25</v>
      </c>
      <c r="D74" s="136">
        <f>D72-D64</f>
        <v>-4657514.0300000012</v>
      </c>
    </row>
    <row r="75" spans="1:4">
      <c r="A75" s="56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 gridLines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110686289.67000002</v>
      </c>
      <c r="Q2" s="18">
        <f>'Formato 4'!C8</f>
        <v>119284065.43000001</v>
      </c>
      <c r="R2" s="18">
        <f>'Formato 4'!D8</f>
        <v>119284065.43000001</v>
      </c>
      <c r="S2" s="18"/>
      <c r="T2" s="18"/>
      <c r="U2" s="18"/>
      <c r="V2" s="18"/>
    </row>
    <row r="3" spans="1: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74637116.150000006</v>
      </c>
      <c r="Q3" s="18">
        <f>'Formato 4'!C9</f>
        <v>80516559.430000007</v>
      </c>
      <c r="R3" s="18">
        <f>'Formato 4'!D9</f>
        <v>80516559.430000007</v>
      </c>
      <c r="S3" s="18"/>
      <c r="T3" s="18"/>
      <c r="U3" s="18"/>
      <c r="V3" s="18"/>
    </row>
    <row r="4" spans="1:2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36049173.520000003</v>
      </c>
      <c r="Q4" s="18">
        <f>'Formato 4'!C10</f>
        <v>38767506</v>
      </c>
      <c r="R4" s="18">
        <f>'Formato 4'!D10</f>
        <v>38767506</v>
      </c>
      <c r="S4" s="18"/>
      <c r="T4" s="18"/>
      <c r="U4" s="18"/>
      <c r="V4" s="18"/>
    </row>
    <row r="5" spans="1:2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110971509.67000002</v>
      </c>
      <c r="Q6" s="18">
        <f>'Formato 4'!C13</f>
        <v>170706046.65000001</v>
      </c>
      <c r="R6" s="18">
        <f>'Formato 4'!D13</f>
        <v>159562149.17000002</v>
      </c>
      <c r="S6" s="18"/>
      <c r="T6" s="18"/>
      <c r="U6" s="18"/>
      <c r="V6" s="18"/>
      <c r="W6" s="18"/>
      <c r="X6" s="18"/>
      <c r="Y6" s="18"/>
    </row>
    <row r="7" spans="1:2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74889036.150000006</v>
      </c>
      <c r="Q7" s="18">
        <f>'Formato 4'!C14</f>
        <v>120388016.40000001</v>
      </c>
      <c r="R7" s="18">
        <f>'Formato 4'!D14</f>
        <v>116137129.14</v>
      </c>
    </row>
    <row r="8" spans="1:2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36082473.520000003</v>
      </c>
      <c r="Q8" s="18">
        <f>'Formato 4'!C15</f>
        <v>50318030.25</v>
      </c>
      <c r="R8" s="18">
        <f>'Formato 4'!D15</f>
        <v>43425020.030000001</v>
      </c>
    </row>
    <row r="9" spans="1:2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18904312.510000002</v>
      </c>
      <c r="R9" s="18">
        <f>'Formato 4'!D17</f>
        <v>18904312.510000002</v>
      </c>
    </row>
    <row r="10" spans="1: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18904312.510000002</v>
      </c>
      <c r="R10" s="18">
        <f>'Formato 4'!D18</f>
        <v>18904312.510000002</v>
      </c>
    </row>
    <row r="11" spans="1: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-285220</v>
      </c>
      <c r="Q12" s="18">
        <f>'Formato 4'!C21</f>
        <v>-32517668.709999997</v>
      </c>
      <c r="R12" s="18">
        <f>'Formato 4'!D21</f>
        <v>-21373771.230000008</v>
      </c>
    </row>
    <row r="13" spans="1:2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-285220</v>
      </c>
      <c r="Q13" s="18">
        <f>'Formato 4'!C23</f>
        <v>-32517668.709999997</v>
      </c>
      <c r="R13" s="18">
        <f>'Formato 4'!D23</f>
        <v>-21373771.230000008</v>
      </c>
    </row>
    <row r="14" spans="1:2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-285220</v>
      </c>
      <c r="Q14" s="18">
        <f>'Formato 4'!C25</f>
        <v>-51421981.219999999</v>
      </c>
      <c r="R14" s="18">
        <f>'Formato 4'!D25</f>
        <v>-40278083.74000001</v>
      </c>
    </row>
    <row r="15" spans="1:2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-285220</v>
      </c>
      <c r="Q18">
        <f>'Formato 4'!C33</f>
        <v>-51421981.219999999</v>
      </c>
      <c r="R18">
        <f>'Formato 4'!D33</f>
        <v>-40278083.74000001</v>
      </c>
    </row>
    <row r="19" spans="1:18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74637116.150000006</v>
      </c>
      <c r="Q26">
        <f>'Formato 4'!C48</f>
        <v>80516559.430000007</v>
      </c>
      <c r="R26">
        <f>'Formato 4'!D48</f>
        <v>80516559.430000007</v>
      </c>
    </row>
    <row r="27" spans="1:18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74889036.150000006</v>
      </c>
      <c r="Q30">
        <f>'Formato 4'!C53</f>
        <v>120388016.40000001</v>
      </c>
      <c r="R30">
        <f>'Formato 4'!D53</f>
        <v>116137129.14</v>
      </c>
    </row>
    <row r="31" spans="1:18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18904312.510000002</v>
      </c>
      <c r="R31">
        <f>'Formato 4'!D55</f>
        <v>18904312.510000002</v>
      </c>
    </row>
    <row r="32" spans="1:18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36049173.520000003</v>
      </c>
      <c r="Q32">
        <f>'Formato 4'!C63</f>
        <v>38767506</v>
      </c>
      <c r="R32">
        <f>'Formato 4'!D63</f>
        <v>38767506</v>
      </c>
    </row>
    <row r="33" spans="1:18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36082473.520000003</v>
      </c>
      <c r="Q36">
        <f>'Formato 4'!C68</f>
        <v>50318030.25</v>
      </c>
      <c r="R36">
        <f>'Formato 4'!D68</f>
        <v>43425020.030000001</v>
      </c>
    </row>
    <row r="37" spans="1:18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-33300</v>
      </c>
      <c r="Q38">
        <f>'Formato 4'!C72</f>
        <v>-11550524.25</v>
      </c>
      <c r="R38">
        <f>'Formato 4'!D72</f>
        <v>-4657514.0300000012</v>
      </c>
    </row>
    <row r="39" spans="1:18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-33300</v>
      </c>
      <c r="Q39">
        <f>'Formato 4'!C74</f>
        <v>-11550524.25</v>
      </c>
      <c r="R39">
        <f>'Formato 4'!D74</f>
        <v>-4657514.0300000012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6" zoomScale="85" zoomScaleNormal="85" workbookViewId="0">
      <selection activeCell="D74" sqref="D74"/>
    </sheetView>
  </sheetViews>
  <sheetFormatPr baseColWidth="10" defaultColWidth="0" defaultRowHeight="15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2" customFormat="1" ht="37.5" customHeight="1">
      <c r="A1" s="219" t="s">
        <v>206</v>
      </c>
      <c r="B1" s="219"/>
      <c r="C1" s="219"/>
      <c r="D1" s="219"/>
      <c r="E1" s="219"/>
      <c r="F1" s="219"/>
      <c r="G1" s="219"/>
    </row>
    <row r="2" spans="1:8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3"/>
    </row>
    <row r="3" spans="1:8">
      <c r="A3" s="204" t="s">
        <v>207</v>
      </c>
      <c r="B3" s="205"/>
      <c r="C3" s="205"/>
      <c r="D3" s="205"/>
      <c r="E3" s="205"/>
      <c r="F3" s="205"/>
      <c r="G3" s="206"/>
    </row>
    <row r="4" spans="1:8">
      <c r="A4" s="207" t="str">
        <f>TRIMESTRE</f>
        <v>Del 1 de enero al 31 de diciembre de 2018 (b)</v>
      </c>
      <c r="B4" s="208"/>
      <c r="C4" s="208"/>
      <c r="D4" s="208"/>
      <c r="E4" s="208"/>
      <c r="F4" s="208"/>
      <c r="G4" s="209"/>
    </row>
    <row r="5" spans="1:8">
      <c r="A5" s="210" t="s">
        <v>118</v>
      </c>
      <c r="B5" s="211"/>
      <c r="C5" s="211"/>
      <c r="D5" s="211"/>
      <c r="E5" s="211"/>
      <c r="F5" s="211"/>
      <c r="G5" s="212"/>
    </row>
    <row r="6" spans="1:8">
      <c r="A6" s="216" t="s">
        <v>214</v>
      </c>
      <c r="B6" s="218" t="s">
        <v>208</v>
      </c>
      <c r="C6" s="218"/>
      <c r="D6" s="218"/>
      <c r="E6" s="218"/>
      <c r="F6" s="218"/>
      <c r="G6" s="218" t="s">
        <v>209</v>
      </c>
    </row>
    <row r="7" spans="1:8" ht="30">
      <c r="A7" s="217"/>
      <c r="B7" s="44" t="s">
        <v>210</v>
      </c>
      <c r="C7" s="43" t="s">
        <v>211</v>
      </c>
      <c r="D7" s="44" t="s">
        <v>212</v>
      </c>
      <c r="E7" s="44" t="s">
        <v>167</v>
      </c>
      <c r="F7" s="44" t="s">
        <v>213</v>
      </c>
      <c r="G7" s="218"/>
    </row>
    <row r="8" spans="1:8">
      <c r="A8" s="50" t="s">
        <v>215</v>
      </c>
      <c r="B8" s="12"/>
      <c r="C8" s="12"/>
      <c r="D8" s="12"/>
      <c r="E8" s="12"/>
      <c r="F8" s="12"/>
      <c r="G8" s="12"/>
    </row>
    <row r="9" spans="1:8">
      <c r="A9" s="51" t="s">
        <v>216</v>
      </c>
      <c r="B9" s="161">
        <v>5199843.8</v>
      </c>
      <c r="C9" s="161">
        <v>744779.78</v>
      </c>
      <c r="D9" s="161">
        <v>5944623.5800000001</v>
      </c>
      <c r="E9" s="161">
        <v>5944623.5800000001</v>
      </c>
      <c r="F9" s="161">
        <v>5944623.5800000001</v>
      </c>
      <c r="G9" s="140">
        <f>F9-B9</f>
        <v>744779.78000000026</v>
      </c>
      <c r="H9" s="8"/>
    </row>
    <row r="10" spans="1:8">
      <c r="A10" s="51" t="s">
        <v>217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40">
        <f t="shared" ref="G10:G15" si="0">F10-B10</f>
        <v>0</v>
      </c>
    </row>
    <row r="11" spans="1:8">
      <c r="A11" s="51" t="s">
        <v>218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40">
        <f t="shared" si="0"/>
        <v>0</v>
      </c>
    </row>
    <row r="12" spans="1:8">
      <c r="A12" s="51" t="s">
        <v>219</v>
      </c>
      <c r="B12" s="161">
        <v>14157671.49</v>
      </c>
      <c r="C12" s="161">
        <v>1910098.93</v>
      </c>
      <c r="D12" s="161">
        <v>16067770.42</v>
      </c>
      <c r="E12" s="161">
        <v>14147248.77</v>
      </c>
      <c r="F12" s="161">
        <v>14147248.77</v>
      </c>
      <c r="G12" s="140">
        <f t="shared" si="0"/>
        <v>-10422.720000000671</v>
      </c>
    </row>
    <row r="13" spans="1:8">
      <c r="A13" s="51" t="s">
        <v>220</v>
      </c>
      <c r="B13" s="161">
        <v>1055392</v>
      </c>
      <c r="C13" s="161">
        <v>24839.57</v>
      </c>
      <c r="D13" s="161">
        <v>1080231.57</v>
      </c>
      <c r="E13" s="161">
        <v>982809.59</v>
      </c>
      <c r="F13" s="161">
        <v>982809.59</v>
      </c>
      <c r="G13" s="140">
        <f t="shared" si="0"/>
        <v>-72582.410000000033</v>
      </c>
    </row>
    <row r="14" spans="1:8">
      <c r="A14" s="51" t="s">
        <v>221</v>
      </c>
      <c r="B14" s="161">
        <v>668492.72</v>
      </c>
      <c r="C14" s="161">
        <v>5495.5</v>
      </c>
      <c r="D14" s="161">
        <v>673988.22</v>
      </c>
      <c r="E14" s="161">
        <v>685993.21</v>
      </c>
      <c r="F14" s="161">
        <v>685993.21</v>
      </c>
      <c r="G14" s="140">
        <f t="shared" si="0"/>
        <v>17500.489999999991</v>
      </c>
    </row>
    <row r="15" spans="1:8">
      <c r="A15" s="51" t="s">
        <v>222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40">
        <f t="shared" si="0"/>
        <v>0</v>
      </c>
    </row>
    <row r="16" spans="1:8">
      <c r="A16" s="10" t="s">
        <v>275</v>
      </c>
      <c r="B16" s="161">
        <v>53555716.140000001</v>
      </c>
      <c r="C16" s="161">
        <v>6677203.75</v>
      </c>
      <c r="D16" s="161">
        <v>60232919.890000001</v>
      </c>
      <c r="E16" s="161">
        <v>58755884.280000001</v>
      </c>
      <c r="F16" s="161">
        <v>58755884.280000001</v>
      </c>
      <c r="G16" s="140">
        <f>SUM(G17:G27)</f>
        <v>5200168.1400000006</v>
      </c>
    </row>
    <row r="17" spans="1:7">
      <c r="A17" s="61" t="s">
        <v>223</v>
      </c>
      <c r="B17" s="161">
        <v>53555716.140000001</v>
      </c>
      <c r="C17" s="161">
        <v>6677203.75</v>
      </c>
      <c r="D17" s="161">
        <v>60232919.890000001</v>
      </c>
      <c r="E17" s="161">
        <v>58755884.280000001</v>
      </c>
      <c r="F17" s="161">
        <v>58755884.280000001</v>
      </c>
      <c r="G17" s="140">
        <f t="shared" ref="G17:G27" si="1">F17-B17</f>
        <v>5200168.1400000006</v>
      </c>
    </row>
    <row r="18" spans="1:7">
      <c r="A18" s="61" t="s">
        <v>224</v>
      </c>
      <c r="B18" s="140"/>
      <c r="C18" s="140"/>
      <c r="D18" s="140"/>
      <c r="E18" s="140"/>
      <c r="F18" s="140"/>
      <c r="G18" s="140">
        <f t="shared" si="1"/>
        <v>0</v>
      </c>
    </row>
    <row r="19" spans="1:7">
      <c r="A19" s="61" t="s">
        <v>225</v>
      </c>
      <c r="B19" s="140"/>
      <c r="C19" s="140"/>
      <c r="D19" s="140"/>
      <c r="E19" s="140"/>
      <c r="F19" s="140"/>
      <c r="G19" s="140">
        <f t="shared" si="1"/>
        <v>0</v>
      </c>
    </row>
    <row r="20" spans="1:7">
      <c r="A20" s="61" t="s">
        <v>226</v>
      </c>
      <c r="B20" s="140"/>
      <c r="C20" s="140"/>
      <c r="D20" s="140"/>
      <c r="E20" s="140"/>
      <c r="F20" s="140"/>
      <c r="G20" s="140">
        <f t="shared" si="1"/>
        <v>0</v>
      </c>
    </row>
    <row r="21" spans="1:7">
      <c r="A21" s="61" t="s">
        <v>227</v>
      </c>
      <c r="B21" s="140"/>
      <c r="C21" s="140"/>
      <c r="D21" s="140"/>
      <c r="E21" s="140"/>
      <c r="F21" s="140"/>
      <c r="G21" s="140">
        <f t="shared" si="1"/>
        <v>0</v>
      </c>
    </row>
    <row r="22" spans="1:7">
      <c r="A22" s="61" t="s">
        <v>228</v>
      </c>
      <c r="B22" s="140"/>
      <c r="C22" s="140"/>
      <c r="D22" s="140"/>
      <c r="E22" s="140"/>
      <c r="F22" s="140"/>
      <c r="G22" s="140">
        <f t="shared" si="1"/>
        <v>0</v>
      </c>
    </row>
    <row r="23" spans="1:7">
      <c r="A23" s="61" t="s">
        <v>229</v>
      </c>
      <c r="B23" s="140"/>
      <c r="C23" s="140"/>
      <c r="D23" s="140"/>
      <c r="E23" s="140"/>
      <c r="F23" s="140"/>
      <c r="G23" s="140">
        <f t="shared" si="1"/>
        <v>0</v>
      </c>
    </row>
    <row r="24" spans="1:7">
      <c r="A24" s="61" t="s">
        <v>230</v>
      </c>
      <c r="B24" s="140"/>
      <c r="C24" s="140"/>
      <c r="D24" s="140"/>
      <c r="E24" s="140"/>
      <c r="F24" s="140"/>
      <c r="G24" s="140">
        <f t="shared" si="1"/>
        <v>0</v>
      </c>
    </row>
    <row r="25" spans="1:7">
      <c r="A25" s="61" t="s">
        <v>231</v>
      </c>
      <c r="B25" s="140"/>
      <c r="C25" s="140"/>
      <c r="D25" s="140"/>
      <c r="E25" s="140"/>
      <c r="F25" s="140"/>
      <c r="G25" s="140">
        <f t="shared" si="1"/>
        <v>0</v>
      </c>
    </row>
    <row r="26" spans="1:7">
      <c r="A26" s="61" t="s">
        <v>232</v>
      </c>
      <c r="B26" s="140"/>
      <c r="C26" s="140"/>
      <c r="D26" s="140"/>
      <c r="E26" s="140"/>
      <c r="F26" s="140"/>
      <c r="G26" s="140">
        <f t="shared" si="1"/>
        <v>0</v>
      </c>
    </row>
    <row r="27" spans="1:7">
      <c r="A27" s="61" t="s">
        <v>233</v>
      </c>
      <c r="B27" s="140"/>
      <c r="C27" s="140"/>
      <c r="D27" s="140"/>
      <c r="E27" s="140"/>
      <c r="F27" s="140"/>
      <c r="G27" s="140">
        <f t="shared" si="1"/>
        <v>0</v>
      </c>
    </row>
    <row r="28" spans="1:7">
      <c r="A28" s="51" t="s">
        <v>234</v>
      </c>
      <c r="B28" s="140"/>
      <c r="C28" s="140"/>
      <c r="D28" s="140"/>
      <c r="E28" s="140"/>
      <c r="F28" s="140"/>
      <c r="G28" s="140">
        <f>SUM(G29:G33)</f>
        <v>0</v>
      </c>
    </row>
    <row r="29" spans="1:7">
      <c r="A29" s="61" t="s">
        <v>235</v>
      </c>
      <c r="B29" s="140"/>
      <c r="C29" s="140"/>
      <c r="D29" s="140"/>
      <c r="E29" s="140"/>
      <c r="F29" s="140"/>
      <c r="G29" s="140">
        <f t="shared" ref="G29:G34" si="2">F29-B29</f>
        <v>0</v>
      </c>
    </row>
    <row r="30" spans="1:7">
      <c r="A30" s="61" t="s">
        <v>236</v>
      </c>
      <c r="B30" s="140"/>
      <c r="C30" s="140"/>
      <c r="D30" s="140"/>
      <c r="E30" s="140"/>
      <c r="F30" s="140"/>
      <c r="G30" s="140">
        <f t="shared" si="2"/>
        <v>0</v>
      </c>
    </row>
    <row r="31" spans="1:7">
      <c r="A31" s="61" t="s">
        <v>237</v>
      </c>
      <c r="B31" s="140"/>
      <c r="C31" s="140"/>
      <c r="D31" s="140"/>
      <c r="E31" s="140"/>
      <c r="F31" s="140"/>
      <c r="G31" s="140">
        <f t="shared" si="2"/>
        <v>0</v>
      </c>
    </row>
    <row r="32" spans="1:7">
      <c r="A32" s="61" t="s">
        <v>238</v>
      </c>
      <c r="B32" s="140"/>
      <c r="C32" s="140"/>
      <c r="D32" s="140"/>
      <c r="E32" s="140"/>
      <c r="F32" s="140"/>
      <c r="G32" s="140">
        <f t="shared" si="2"/>
        <v>0</v>
      </c>
    </row>
    <row r="33" spans="1:8">
      <c r="A33" s="61" t="s">
        <v>239</v>
      </c>
      <c r="B33" s="140"/>
      <c r="C33" s="140"/>
      <c r="D33" s="140"/>
      <c r="E33" s="140"/>
      <c r="F33" s="140"/>
      <c r="G33" s="140">
        <f t="shared" si="2"/>
        <v>0</v>
      </c>
    </row>
    <row r="34" spans="1:8">
      <c r="A34" s="51" t="s">
        <v>240</v>
      </c>
      <c r="B34" s="140"/>
      <c r="C34" s="140"/>
      <c r="D34" s="140"/>
      <c r="E34" s="140"/>
      <c r="F34" s="140"/>
      <c r="G34" s="140">
        <f t="shared" si="2"/>
        <v>0</v>
      </c>
    </row>
    <row r="35" spans="1:8">
      <c r="A35" s="51" t="s">
        <v>241</v>
      </c>
      <c r="B35" s="140">
        <f t="shared" ref="B35:G35" si="3">B36</f>
        <v>251920</v>
      </c>
      <c r="C35" s="140">
        <f t="shared" si="3"/>
        <v>29431810.969999999</v>
      </c>
      <c r="D35" s="140">
        <f t="shared" si="3"/>
        <v>29683730.969999999</v>
      </c>
      <c r="E35" s="140">
        <f t="shared" si="3"/>
        <v>25540741.989999998</v>
      </c>
      <c r="F35" s="140">
        <f t="shared" si="3"/>
        <v>25540741.989999998</v>
      </c>
      <c r="G35" s="140">
        <f t="shared" si="3"/>
        <v>25288821.989999998</v>
      </c>
    </row>
    <row r="36" spans="1:8">
      <c r="A36" s="61" t="s">
        <v>242</v>
      </c>
      <c r="B36" s="162">
        <v>251920</v>
      </c>
      <c r="C36" s="162">
        <v>29431810.969999999</v>
      </c>
      <c r="D36" s="162">
        <v>29683730.969999999</v>
      </c>
      <c r="E36" s="162">
        <v>25540741.989999998</v>
      </c>
      <c r="F36" s="162">
        <v>25540741.989999998</v>
      </c>
      <c r="G36" s="140">
        <f>F36-B36</f>
        <v>25288821.989999998</v>
      </c>
    </row>
    <row r="37" spans="1:8">
      <c r="A37" s="51" t="s">
        <v>243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40">
        <f>G38+G39</f>
        <v>0</v>
      </c>
    </row>
    <row r="38" spans="1:8">
      <c r="A38" s="61" t="s">
        <v>244</v>
      </c>
      <c r="B38" s="140">
        <v>0</v>
      </c>
      <c r="C38" s="140">
        <v>0</v>
      </c>
      <c r="D38" s="140">
        <v>0</v>
      </c>
      <c r="E38" s="140">
        <v>0</v>
      </c>
      <c r="F38" s="140">
        <v>0</v>
      </c>
      <c r="G38" s="140">
        <v>0</v>
      </c>
    </row>
    <row r="39" spans="1:8">
      <c r="A39" s="61" t="s">
        <v>245</v>
      </c>
      <c r="B39" s="140"/>
      <c r="C39" s="140"/>
      <c r="D39" s="140"/>
      <c r="E39" s="140"/>
      <c r="F39" s="140"/>
      <c r="G39" s="140">
        <f>F39-B39</f>
        <v>0</v>
      </c>
    </row>
    <row r="40" spans="1:8">
      <c r="A40" s="52"/>
      <c r="B40" s="140"/>
      <c r="C40" s="140"/>
      <c r="D40" s="140"/>
      <c r="E40" s="140"/>
      <c r="F40" s="140"/>
      <c r="G40" s="140"/>
    </row>
    <row r="41" spans="1:8">
      <c r="A41" s="53" t="s">
        <v>276</v>
      </c>
      <c r="B41" s="140">
        <f t="shared" ref="B41:G41" si="4">SUM(B9,B10,B11,B12,B13,B14,B15,B16,B28,B34,B35,B37)</f>
        <v>74889036.150000006</v>
      </c>
      <c r="C41" s="140">
        <f t="shared" si="4"/>
        <v>38794228.5</v>
      </c>
      <c r="D41" s="140">
        <f t="shared" si="4"/>
        <v>113683264.65000001</v>
      </c>
      <c r="E41" s="140">
        <f t="shared" si="4"/>
        <v>106057301.42</v>
      </c>
      <c r="F41" s="140">
        <f t="shared" si="4"/>
        <v>106057301.42</v>
      </c>
      <c r="G41" s="140">
        <f t="shared" si="4"/>
        <v>31168265.27</v>
      </c>
    </row>
    <row r="42" spans="1:8">
      <c r="A42" s="53" t="s">
        <v>246</v>
      </c>
      <c r="B42" s="117"/>
      <c r="C42" s="117"/>
      <c r="D42" s="117"/>
      <c r="E42" s="117"/>
      <c r="F42" s="117"/>
      <c r="G42" s="136">
        <f>IF(G41&gt;0,G41,0)</f>
        <v>31168265.27</v>
      </c>
      <c r="H42" s="8"/>
    </row>
    <row r="43" spans="1:8">
      <c r="A43" s="52"/>
      <c r="B43" s="52"/>
      <c r="C43" s="52"/>
      <c r="D43" s="52"/>
      <c r="E43" s="52"/>
      <c r="F43" s="52"/>
      <c r="G43" s="52"/>
    </row>
    <row r="44" spans="1:8">
      <c r="A44" s="53" t="s">
        <v>247</v>
      </c>
      <c r="B44" s="52"/>
      <c r="C44" s="52"/>
      <c r="D44" s="52"/>
      <c r="E44" s="52"/>
      <c r="F44" s="52"/>
      <c r="G44" s="52"/>
    </row>
    <row r="45" spans="1:8">
      <c r="A45" s="51" t="s">
        <v>248</v>
      </c>
      <c r="B45" s="140">
        <f t="shared" ref="B45:G45" si="5">SUM(B46:B53)</f>
        <v>36049173.520000003</v>
      </c>
      <c r="C45" s="140">
        <f t="shared" si="5"/>
        <v>2718332.48</v>
      </c>
      <c r="D45" s="140">
        <f t="shared" si="5"/>
        <v>38767506</v>
      </c>
      <c r="E45" s="140">
        <f t="shared" si="5"/>
        <v>38767506</v>
      </c>
      <c r="F45" s="140">
        <f t="shared" si="5"/>
        <v>38767506</v>
      </c>
      <c r="G45" s="140">
        <f t="shared" si="5"/>
        <v>2718332.4799999986</v>
      </c>
    </row>
    <row r="46" spans="1:8">
      <c r="A46" s="66" t="s">
        <v>249</v>
      </c>
      <c r="B46" s="140">
        <v>0</v>
      </c>
      <c r="C46" s="140">
        <v>0</v>
      </c>
      <c r="D46" s="140">
        <f t="shared" ref="D46:D53" si="6">B46+C46</f>
        <v>0</v>
      </c>
      <c r="E46" s="140">
        <v>0</v>
      </c>
      <c r="F46" s="140">
        <v>0</v>
      </c>
      <c r="G46" s="140">
        <f>F46-B46</f>
        <v>0</v>
      </c>
    </row>
    <row r="47" spans="1:8">
      <c r="A47" s="66" t="s">
        <v>250</v>
      </c>
      <c r="B47" s="140">
        <v>0</v>
      </c>
      <c r="C47" s="140">
        <v>0</v>
      </c>
      <c r="D47" s="140">
        <f t="shared" si="6"/>
        <v>0</v>
      </c>
      <c r="E47" s="140">
        <v>0</v>
      </c>
      <c r="F47" s="140">
        <v>0</v>
      </c>
      <c r="G47" s="140">
        <f t="shared" ref="G47:G53" si="7">F47-B47</f>
        <v>0</v>
      </c>
    </row>
    <row r="48" spans="1:8">
      <c r="A48" s="66" t="s">
        <v>251</v>
      </c>
      <c r="B48" s="163">
        <v>22688188.600000001</v>
      </c>
      <c r="C48" s="163">
        <v>1983235.4</v>
      </c>
      <c r="D48" s="163">
        <v>24671424</v>
      </c>
      <c r="E48" s="163">
        <v>24671424</v>
      </c>
      <c r="F48" s="163">
        <v>24671424</v>
      </c>
      <c r="G48" s="140">
        <f t="shared" si="7"/>
        <v>1983235.3999999985</v>
      </c>
    </row>
    <row r="49" spans="1:7" ht="30">
      <c r="A49" s="66" t="s">
        <v>252</v>
      </c>
      <c r="B49" s="163">
        <v>13360984.92</v>
      </c>
      <c r="C49" s="163">
        <v>735097.08</v>
      </c>
      <c r="D49" s="163">
        <v>14096082</v>
      </c>
      <c r="E49" s="163">
        <v>14096082</v>
      </c>
      <c r="F49" s="163">
        <v>14096082</v>
      </c>
      <c r="G49" s="140">
        <f t="shared" si="7"/>
        <v>735097.08000000007</v>
      </c>
    </row>
    <row r="50" spans="1:7">
      <c r="A50" s="66" t="s">
        <v>253</v>
      </c>
      <c r="B50" s="140"/>
      <c r="C50" s="140"/>
      <c r="D50" s="140">
        <f t="shared" si="6"/>
        <v>0</v>
      </c>
      <c r="E50" s="140"/>
      <c r="F50" s="140"/>
      <c r="G50" s="140">
        <f t="shared" si="7"/>
        <v>0</v>
      </c>
    </row>
    <row r="51" spans="1:7">
      <c r="A51" s="66" t="s">
        <v>254</v>
      </c>
      <c r="B51" s="140"/>
      <c r="C51" s="140"/>
      <c r="D51" s="140">
        <f t="shared" si="6"/>
        <v>0</v>
      </c>
      <c r="E51" s="140"/>
      <c r="F51" s="140"/>
      <c r="G51" s="140">
        <f t="shared" si="7"/>
        <v>0</v>
      </c>
    </row>
    <row r="52" spans="1:7">
      <c r="A52" s="46" t="s">
        <v>255</v>
      </c>
      <c r="B52" s="140"/>
      <c r="C52" s="140"/>
      <c r="D52" s="140">
        <f t="shared" si="6"/>
        <v>0</v>
      </c>
      <c r="E52" s="140"/>
      <c r="F52" s="140"/>
      <c r="G52" s="140">
        <f t="shared" si="7"/>
        <v>0</v>
      </c>
    </row>
    <row r="53" spans="1:7">
      <c r="A53" s="61" t="s">
        <v>256</v>
      </c>
      <c r="B53" s="140"/>
      <c r="C53" s="140"/>
      <c r="D53" s="140">
        <f t="shared" si="6"/>
        <v>0</v>
      </c>
      <c r="E53" s="140"/>
      <c r="F53" s="140"/>
      <c r="G53" s="140">
        <f t="shared" si="7"/>
        <v>0</v>
      </c>
    </row>
    <row r="54" spans="1:7">
      <c r="A54" s="51" t="s">
        <v>257</v>
      </c>
      <c r="B54" s="140">
        <f t="shared" ref="B54:G54" si="8">SUM(B55:B58)</f>
        <v>0</v>
      </c>
      <c r="C54" s="140">
        <f t="shared" si="8"/>
        <v>0</v>
      </c>
      <c r="D54" s="140">
        <f t="shared" si="8"/>
        <v>0</v>
      </c>
      <c r="E54" s="140">
        <f t="shared" si="8"/>
        <v>0</v>
      </c>
      <c r="F54" s="140">
        <f t="shared" si="8"/>
        <v>0</v>
      </c>
      <c r="G54" s="140">
        <f t="shared" si="8"/>
        <v>0</v>
      </c>
    </row>
    <row r="55" spans="1:7">
      <c r="A55" s="46" t="s">
        <v>258</v>
      </c>
      <c r="B55" s="140">
        <v>0</v>
      </c>
      <c r="C55" s="140">
        <v>0</v>
      </c>
      <c r="D55" s="140">
        <f>B55+C55</f>
        <v>0</v>
      </c>
      <c r="E55" s="140">
        <v>0</v>
      </c>
      <c r="F55" s="140">
        <v>0</v>
      </c>
      <c r="G55" s="58">
        <f>F55-B55</f>
        <v>0</v>
      </c>
    </row>
    <row r="56" spans="1:7">
      <c r="A56" s="66" t="s">
        <v>259</v>
      </c>
      <c r="B56" s="140">
        <v>0</v>
      </c>
      <c r="C56" s="140">
        <v>0</v>
      </c>
      <c r="D56" s="140">
        <f>B56+C56</f>
        <v>0</v>
      </c>
      <c r="E56" s="140">
        <v>0</v>
      </c>
      <c r="F56" s="140">
        <v>0</v>
      </c>
      <c r="G56" s="58">
        <f>F56-B56</f>
        <v>0</v>
      </c>
    </row>
    <row r="57" spans="1:7">
      <c r="A57" s="66" t="s">
        <v>260</v>
      </c>
      <c r="B57" s="140">
        <v>0</v>
      </c>
      <c r="C57" s="140">
        <v>0</v>
      </c>
      <c r="D57" s="140">
        <f>B57+C57</f>
        <v>0</v>
      </c>
      <c r="E57" s="140">
        <v>0</v>
      </c>
      <c r="F57" s="140">
        <v>0</v>
      </c>
      <c r="G57" s="58">
        <f>F57-B57</f>
        <v>0</v>
      </c>
    </row>
    <row r="58" spans="1:7">
      <c r="A58" s="46" t="s">
        <v>261</v>
      </c>
      <c r="B58" s="140">
        <v>0</v>
      </c>
      <c r="C58" s="140"/>
      <c r="D58" s="140">
        <f>B58+C58</f>
        <v>0</v>
      </c>
      <c r="E58" s="140"/>
      <c r="F58" s="140"/>
      <c r="G58" s="141">
        <f>F58-B58</f>
        <v>0</v>
      </c>
    </row>
    <row r="59" spans="1:7">
      <c r="A59" s="51" t="s">
        <v>262</v>
      </c>
      <c r="B59" s="140">
        <f t="shared" ref="B59:G59" si="9">SUM(B60:B61)</f>
        <v>0</v>
      </c>
      <c r="C59" s="140">
        <f t="shared" si="9"/>
        <v>0</v>
      </c>
      <c r="D59" s="140">
        <f t="shared" si="9"/>
        <v>0</v>
      </c>
      <c r="E59" s="140">
        <f t="shared" si="9"/>
        <v>0</v>
      </c>
      <c r="F59" s="140">
        <f t="shared" si="9"/>
        <v>0</v>
      </c>
      <c r="G59" s="141">
        <f t="shared" si="9"/>
        <v>0</v>
      </c>
    </row>
    <row r="60" spans="1:7">
      <c r="A60" s="66" t="s">
        <v>263</v>
      </c>
      <c r="B60" s="141">
        <v>0</v>
      </c>
      <c r="C60" s="141">
        <v>0</v>
      </c>
      <c r="D60" s="141">
        <v>0</v>
      </c>
      <c r="E60" s="141">
        <v>0</v>
      </c>
      <c r="F60" s="141">
        <v>0</v>
      </c>
      <c r="G60" s="141">
        <f>F60-B60</f>
        <v>0</v>
      </c>
    </row>
    <row r="61" spans="1:7">
      <c r="A61" s="66" t="s">
        <v>264</v>
      </c>
      <c r="B61" s="141">
        <v>0</v>
      </c>
      <c r="C61" s="141">
        <v>0</v>
      </c>
      <c r="D61" s="141">
        <v>0</v>
      </c>
      <c r="E61" s="141">
        <v>0</v>
      </c>
      <c r="F61" s="141">
        <v>0</v>
      </c>
      <c r="G61" s="141">
        <f>F61-B61</f>
        <v>0</v>
      </c>
    </row>
    <row r="62" spans="1:7">
      <c r="A62" s="51" t="s">
        <v>265</v>
      </c>
      <c r="B62" s="141">
        <v>0</v>
      </c>
      <c r="C62" s="141">
        <v>0</v>
      </c>
      <c r="D62" s="141">
        <v>0</v>
      </c>
      <c r="E62" s="141">
        <v>0</v>
      </c>
      <c r="F62" s="141">
        <v>0</v>
      </c>
      <c r="G62" s="141">
        <f>F62-B62</f>
        <v>0</v>
      </c>
    </row>
    <row r="63" spans="1:7">
      <c r="A63" s="51" t="s">
        <v>266</v>
      </c>
      <c r="B63" s="141">
        <v>0</v>
      </c>
      <c r="C63" s="141">
        <v>0</v>
      </c>
      <c r="D63" s="141">
        <v>0</v>
      </c>
      <c r="E63" s="141">
        <v>0</v>
      </c>
      <c r="F63" s="141">
        <v>0</v>
      </c>
      <c r="G63" s="141">
        <f>F63-B63</f>
        <v>0</v>
      </c>
    </row>
    <row r="64" spans="1:7">
      <c r="A64" s="52"/>
      <c r="B64" s="52"/>
      <c r="C64" s="52"/>
      <c r="D64" s="52"/>
      <c r="E64" s="52"/>
      <c r="F64" s="52"/>
      <c r="G64" s="52"/>
    </row>
    <row r="65" spans="1:7">
      <c r="A65" s="53" t="s">
        <v>267</v>
      </c>
      <c r="B65" s="141">
        <f t="shared" ref="B65:G65" si="10">B45+B54+B59+B62+B63</f>
        <v>36049173.520000003</v>
      </c>
      <c r="C65" s="141">
        <f t="shared" si="10"/>
        <v>2718332.48</v>
      </c>
      <c r="D65" s="141">
        <f t="shared" si="10"/>
        <v>38767506</v>
      </c>
      <c r="E65" s="141">
        <f t="shared" si="10"/>
        <v>38767506</v>
      </c>
      <c r="F65" s="141">
        <f t="shared" si="10"/>
        <v>38767506</v>
      </c>
      <c r="G65" s="141">
        <f t="shared" si="10"/>
        <v>2718332.4799999986</v>
      </c>
    </row>
    <row r="66" spans="1:7">
      <c r="A66" s="52"/>
      <c r="B66" s="52"/>
      <c r="C66" s="52"/>
      <c r="D66" s="52"/>
      <c r="E66" s="52"/>
      <c r="F66" s="52"/>
      <c r="G66" s="52"/>
    </row>
    <row r="67" spans="1:7">
      <c r="A67" s="53" t="s">
        <v>268</v>
      </c>
      <c r="B67" s="141">
        <f t="shared" ref="B67:G67" si="11">B68</f>
        <v>0</v>
      </c>
      <c r="C67" s="141">
        <f t="shared" si="11"/>
        <v>30902790.329999998</v>
      </c>
      <c r="D67" s="141">
        <f t="shared" si="11"/>
        <v>30902790.329999998</v>
      </c>
      <c r="E67" s="141">
        <f t="shared" si="11"/>
        <v>30067030.289999999</v>
      </c>
      <c r="F67" s="141">
        <f t="shared" si="11"/>
        <v>30067030.289999999</v>
      </c>
      <c r="G67" s="141">
        <f t="shared" si="11"/>
        <v>30067030.289999999</v>
      </c>
    </row>
    <row r="68" spans="1:7">
      <c r="A68" s="51" t="s">
        <v>269</v>
      </c>
      <c r="B68" s="164">
        <v>0</v>
      </c>
      <c r="C68" s="164">
        <v>30902790.329999998</v>
      </c>
      <c r="D68" s="164">
        <v>30902790.329999998</v>
      </c>
      <c r="E68" s="164">
        <v>30067030.289999999</v>
      </c>
      <c r="F68" s="164">
        <v>30067030.289999999</v>
      </c>
      <c r="G68" s="164">
        <v>30067030.289999999</v>
      </c>
    </row>
    <row r="69" spans="1:7">
      <c r="A69" s="52"/>
      <c r="B69" s="52"/>
      <c r="C69" s="52"/>
      <c r="D69" s="52"/>
      <c r="E69" s="52"/>
      <c r="F69" s="52"/>
      <c r="G69" s="52"/>
    </row>
    <row r="70" spans="1:7">
      <c r="A70" s="53" t="s">
        <v>270</v>
      </c>
      <c r="B70" s="141">
        <f>B41+B65+B67</f>
        <v>110938209.67000002</v>
      </c>
      <c r="C70" s="141">
        <f>C41+C65+C67</f>
        <v>72415351.310000002</v>
      </c>
      <c r="D70" s="141">
        <f>D41+D65+D67</f>
        <v>183353560.98000002</v>
      </c>
      <c r="E70" s="141">
        <f>E41+E65+E67</f>
        <v>174891837.71000001</v>
      </c>
      <c r="F70" s="141">
        <f>F41+F65+F67</f>
        <v>174891837.71000001</v>
      </c>
      <c r="G70" s="141">
        <f>F70-B70</f>
        <v>63953628.039999992</v>
      </c>
    </row>
    <row r="71" spans="1:7">
      <c r="A71" s="52"/>
      <c r="B71" s="52"/>
      <c r="C71" s="52"/>
      <c r="D71" s="52"/>
      <c r="E71" s="52"/>
      <c r="F71" s="52"/>
      <c r="G71" s="52"/>
    </row>
    <row r="72" spans="1:7">
      <c r="A72" s="53" t="s">
        <v>271</v>
      </c>
      <c r="B72" s="52"/>
      <c r="C72" s="52"/>
      <c r="D72" s="52"/>
      <c r="E72" s="52"/>
      <c r="F72" s="52"/>
      <c r="G72" s="52"/>
    </row>
    <row r="73" spans="1:7">
      <c r="A73" s="118" t="s">
        <v>272</v>
      </c>
      <c r="B73" s="141">
        <v>0</v>
      </c>
      <c r="C73" s="165">
        <v>18971219.09</v>
      </c>
      <c r="D73" s="165">
        <v>18971219.09</v>
      </c>
      <c r="E73" s="165">
        <v>18904312.510000002</v>
      </c>
      <c r="F73" s="165">
        <v>18904312.510000002</v>
      </c>
      <c r="G73" s="141">
        <f>F73-B73</f>
        <v>18904312.510000002</v>
      </c>
    </row>
    <row r="74" spans="1:7" ht="30">
      <c r="A74" s="118" t="s">
        <v>273</v>
      </c>
      <c r="B74" s="141">
        <v>0</v>
      </c>
      <c r="C74" s="165">
        <v>11931571.24</v>
      </c>
      <c r="D74" s="165">
        <v>11931571.24</v>
      </c>
      <c r="E74" s="165">
        <v>11162717.779999999</v>
      </c>
      <c r="F74" s="165">
        <v>11162717.779999999</v>
      </c>
      <c r="G74" s="141">
        <f>F74-B74</f>
        <v>11162717.779999999</v>
      </c>
    </row>
    <row r="75" spans="1:7">
      <c r="A75" s="110" t="s">
        <v>274</v>
      </c>
      <c r="B75" s="141">
        <f t="shared" ref="B75:G75" si="12">B73+B74</f>
        <v>0</v>
      </c>
      <c r="C75" s="141">
        <f t="shared" si="12"/>
        <v>30902790.329999998</v>
      </c>
      <c r="D75" s="141">
        <f t="shared" si="12"/>
        <v>30902790.329999998</v>
      </c>
      <c r="E75" s="141">
        <f t="shared" si="12"/>
        <v>30067030.289999999</v>
      </c>
      <c r="F75" s="141">
        <f t="shared" si="12"/>
        <v>30067030.289999999</v>
      </c>
      <c r="G75" s="141">
        <f t="shared" si="12"/>
        <v>30067030.289999999</v>
      </c>
    </row>
    <row r="76" spans="1:7">
      <c r="A76" s="56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5199843.8</v>
      </c>
      <c r="Q3" s="18">
        <f>'Formato 5'!C9</f>
        <v>744779.78</v>
      </c>
      <c r="R3" s="18">
        <f>'Formato 5'!D9</f>
        <v>5944623.5800000001</v>
      </c>
      <c r="S3" s="18">
        <f>'Formato 5'!E9</f>
        <v>5944623.5800000001</v>
      </c>
      <c r="T3" s="18">
        <f>'Formato 5'!F9</f>
        <v>5944623.5800000001</v>
      </c>
      <c r="U3" s="18">
        <f>'Formato 5'!G9</f>
        <v>744779.78000000026</v>
      </c>
      <c r="V3" s="18"/>
    </row>
    <row r="4" spans="1:2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14157671.49</v>
      </c>
      <c r="Q6" s="18">
        <f>'Formato 5'!C12</f>
        <v>1910098.93</v>
      </c>
      <c r="R6" s="18">
        <f>'Formato 5'!D12</f>
        <v>16067770.42</v>
      </c>
      <c r="S6" s="18">
        <f>'Formato 5'!E12</f>
        <v>14147248.77</v>
      </c>
      <c r="T6" s="18">
        <f>'Formato 5'!F12</f>
        <v>14147248.77</v>
      </c>
      <c r="U6" s="18">
        <f>'Formato 5'!G12</f>
        <v>-10422.720000000671</v>
      </c>
      <c r="V6" s="18"/>
      <c r="W6" s="18"/>
      <c r="X6" s="18"/>
      <c r="Y6" s="18"/>
    </row>
    <row r="7" spans="1:2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1055392</v>
      </c>
      <c r="Q7" s="18">
        <f>'Formato 5'!C13</f>
        <v>24839.57</v>
      </c>
      <c r="R7" s="18">
        <f>'Formato 5'!D13</f>
        <v>1080231.57</v>
      </c>
      <c r="S7" s="18">
        <f>'Formato 5'!E13</f>
        <v>982809.59</v>
      </c>
      <c r="T7" s="18">
        <f>'Formato 5'!F13</f>
        <v>982809.59</v>
      </c>
      <c r="U7" s="18">
        <f>'Formato 5'!G13</f>
        <v>-72582.410000000033</v>
      </c>
    </row>
    <row r="8" spans="1:2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668492.72</v>
      </c>
      <c r="Q8" s="18">
        <f>'Formato 5'!C14</f>
        <v>5495.5</v>
      </c>
      <c r="R8" s="18">
        <f>'Formato 5'!D14</f>
        <v>673988.22</v>
      </c>
      <c r="S8" s="18">
        <f>'Formato 5'!E14</f>
        <v>685993.21</v>
      </c>
      <c r="T8" s="18">
        <f>'Formato 5'!F14</f>
        <v>685993.21</v>
      </c>
      <c r="U8" s="18">
        <f>'Formato 5'!G14</f>
        <v>17500.489999999991</v>
      </c>
    </row>
    <row r="9" spans="1:2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53555716.140000001</v>
      </c>
      <c r="Q10" s="18">
        <f>'Formato 5'!C16</f>
        <v>6677203.75</v>
      </c>
      <c r="R10" s="18">
        <f>'Formato 5'!D16</f>
        <v>60232919.890000001</v>
      </c>
      <c r="S10" s="18">
        <f>'Formato 5'!E16</f>
        <v>58755884.280000001</v>
      </c>
      <c r="T10" s="18">
        <f>'Formato 5'!F16</f>
        <v>58755884.280000001</v>
      </c>
      <c r="U10" s="18">
        <f>'Formato 5'!G16</f>
        <v>5200168.1400000006</v>
      </c>
    </row>
    <row r="11" spans="1: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53555716.140000001</v>
      </c>
      <c r="Q11" s="18">
        <f>'Formato 5'!C17</f>
        <v>6677203.75</v>
      </c>
      <c r="R11" s="18">
        <f>'Formato 5'!D17</f>
        <v>60232919.890000001</v>
      </c>
      <c r="S11" s="18">
        <f>'Formato 5'!E17</f>
        <v>58755884.280000001</v>
      </c>
      <c r="T11" s="18">
        <f>'Formato 5'!F17</f>
        <v>58755884.280000001</v>
      </c>
      <c r="U11" s="18">
        <f>'Formato 5'!G17</f>
        <v>5200168.1400000006</v>
      </c>
    </row>
    <row r="12" spans="1: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251920</v>
      </c>
      <c r="Q29" s="18">
        <f>'Formato 5'!C35</f>
        <v>29431810.969999999</v>
      </c>
      <c r="R29" s="18">
        <f>'Formato 5'!D35</f>
        <v>29683730.969999999</v>
      </c>
      <c r="S29" s="18">
        <f>'Formato 5'!E35</f>
        <v>25540741.989999998</v>
      </c>
      <c r="T29" s="18">
        <f>'Formato 5'!F35</f>
        <v>25540741.989999998</v>
      </c>
      <c r="U29" s="18">
        <f>'Formato 5'!G35</f>
        <v>25288821.989999998</v>
      </c>
    </row>
    <row r="30" spans="1:21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251920</v>
      </c>
      <c r="Q30" s="18">
        <f>'Formato 5'!C36</f>
        <v>29431810.969999999</v>
      </c>
      <c r="R30" s="18">
        <f>'Formato 5'!D36</f>
        <v>29683730.969999999</v>
      </c>
      <c r="S30" s="18">
        <f>'Formato 5'!E36</f>
        <v>25540741.989999998</v>
      </c>
      <c r="T30" s="18">
        <f>'Formato 5'!F36</f>
        <v>25540741.989999998</v>
      </c>
      <c r="U30" s="18">
        <f>'Formato 5'!G36</f>
        <v>25288821.989999998</v>
      </c>
    </row>
    <row r="31" spans="1:21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74889036.150000006</v>
      </c>
      <c r="Q34">
        <f>'Formato 5'!C41</f>
        <v>38794228.5</v>
      </c>
      <c r="R34">
        <f>'Formato 5'!D41</f>
        <v>113683264.65000001</v>
      </c>
      <c r="S34">
        <f>'Formato 5'!E41</f>
        <v>106057301.42</v>
      </c>
      <c r="T34">
        <f>'Formato 5'!F41</f>
        <v>106057301.42</v>
      </c>
      <c r="U34">
        <f>'Formato 5'!G41</f>
        <v>31168265.27</v>
      </c>
    </row>
    <row r="35" spans="1:21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31168265.27</v>
      </c>
    </row>
    <row r="36" spans="1:21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36049173.520000003</v>
      </c>
      <c r="Q37">
        <f>'Formato 5'!C45</f>
        <v>2718332.48</v>
      </c>
      <c r="R37">
        <f>'Formato 5'!D45</f>
        <v>38767506</v>
      </c>
      <c r="S37">
        <f>'Formato 5'!E45</f>
        <v>38767506</v>
      </c>
      <c r="T37">
        <f>'Formato 5'!F45</f>
        <v>38767506</v>
      </c>
      <c r="U37">
        <f>'Formato 5'!G45</f>
        <v>2718332.4799999986</v>
      </c>
    </row>
    <row r="38" spans="1:21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22688188.600000001</v>
      </c>
      <c r="Q40">
        <f>'Formato 5'!C48</f>
        <v>1983235.4</v>
      </c>
      <c r="R40">
        <f>'Formato 5'!D48</f>
        <v>24671424</v>
      </c>
      <c r="S40">
        <f>'Formato 5'!E48</f>
        <v>24671424</v>
      </c>
      <c r="T40">
        <f>'Formato 5'!F48</f>
        <v>24671424</v>
      </c>
      <c r="U40">
        <f>'Formato 5'!G48</f>
        <v>1983235.3999999985</v>
      </c>
    </row>
    <row r="41" spans="1:21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13360984.92</v>
      </c>
      <c r="Q41">
        <f>'Formato 5'!C49</f>
        <v>735097.08</v>
      </c>
      <c r="R41">
        <f>'Formato 5'!D49</f>
        <v>14096082</v>
      </c>
      <c r="S41">
        <f>'Formato 5'!E49</f>
        <v>14096082</v>
      </c>
      <c r="T41">
        <f>'Formato 5'!F49</f>
        <v>14096082</v>
      </c>
      <c r="U41">
        <f>'Formato 5'!G49</f>
        <v>735097.08000000007</v>
      </c>
    </row>
    <row r="42" spans="1:21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36049173.520000003</v>
      </c>
      <c r="Q56">
        <f>'Formato 5'!C65</f>
        <v>2718332.48</v>
      </c>
      <c r="R56">
        <f>'Formato 5'!D65</f>
        <v>38767506</v>
      </c>
      <c r="S56">
        <f>'Formato 5'!E65</f>
        <v>38767506</v>
      </c>
      <c r="T56">
        <f>'Formato 5'!F65</f>
        <v>38767506</v>
      </c>
      <c r="U56">
        <f>'Formato 5'!G65</f>
        <v>2718332.4799999986</v>
      </c>
    </row>
    <row r="57" spans="1:21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30902790.329999998</v>
      </c>
      <c r="R57">
        <f>'Formato 5'!D67</f>
        <v>30902790.329999998</v>
      </c>
      <c r="S57">
        <f>'Formato 5'!E67</f>
        <v>30067030.289999999</v>
      </c>
      <c r="T57">
        <f>'Formato 5'!F67</f>
        <v>30067030.289999999</v>
      </c>
      <c r="U57">
        <f>'Formato 5'!G67</f>
        <v>30067030.289999999</v>
      </c>
    </row>
    <row r="58" spans="1:21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30902790.329999998</v>
      </c>
      <c r="R58">
        <f>'Formato 5'!D68</f>
        <v>30902790.329999998</v>
      </c>
      <c r="S58">
        <f>'Formato 5'!E68</f>
        <v>30067030.289999999</v>
      </c>
      <c r="T58">
        <f>'Formato 5'!F68</f>
        <v>30067030.289999999</v>
      </c>
      <c r="U58">
        <f>'Formato 5'!G68</f>
        <v>30067030.289999999</v>
      </c>
    </row>
    <row r="59" spans="1:21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18971219.09</v>
      </c>
      <c r="R60">
        <f>'Formato 5'!D73</f>
        <v>18971219.09</v>
      </c>
      <c r="S60">
        <f>'Formato 5'!E73</f>
        <v>18904312.510000002</v>
      </c>
      <c r="T60">
        <f>'Formato 5'!F73</f>
        <v>18904312.510000002</v>
      </c>
      <c r="U60">
        <f>'Formato 5'!G73</f>
        <v>18904312.510000002</v>
      </c>
    </row>
    <row r="61" spans="1:21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11931571.24</v>
      </c>
      <c r="R61">
        <f>'Formato 5'!D74</f>
        <v>11931571.24</v>
      </c>
      <c r="S61">
        <f>'Formato 5'!E74</f>
        <v>11162717.779999999</v>
      </c>
      <c r="T61">
        <f>'Formato 5'!F74</f>
        <v>11162717.779999999</v>
      </c>
      <c r="U61">
        <f>'Formato 5'!G74</f>
        <v>11162717.779999999</v>
      </c>
    </row>
    <row r="62" spans="1:21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30902790.329999998</v>
      </c>
      <c r="R62">
        <f>'Formato 5'!D75</f>
        <v>30902790.329999998</v>
      </c>
      <c r="S62">
        <f>'Formato 5'!E75</f>
        <v>30067030.289999999</v>
      </c>
      <c r="T62">
        <f>'Formato 5'!F75</f>
        <v>30067030.289999999</v>
      </c>
      <c r="U62">
        <f>'Formato 5'!G75</f>
        <v>30067030.289999999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G161"/>
  <sheetViews>
    <sheetView topLeftCell="A148" zoomScaleNormal="100" zoomScalePageLayoutView="90" workbookViewId="0">
      <selection activeCell="A159" sqref="A159"/>
    </sheetView>
  </sheetViews>
  <sheetFormatPr baseColWidth="10" defaultColWidth="0" defaultRowHeight="15" zeroHeight="1"/>
  <cols>
    <col min="1" max="1" width="102.85546875" customWidth="1"/>
    <col min="2" max="6" width="20.7109375" customWidth="1"/>
    <col min="7" max="7" width="17.5703125" customWidth="1"/>
  </cols>
  <sheetData>
    <row r="1" spans="1:7" ht="56.25" customHeight="1">
      <c r="A1" s="220" t="s">
        <v>3277</v>
      </c>
      <c r="B1" s="219"/>
      <c r="C1" s="219"/>
      <c r="D1" s="219"/>
      <c r="E1" s="219"/>
      <c r="F1" s="219"/>
      <c r="G1" s="219"/>
    </row>
    <row r="2" spans="1:7">
      <c r="A2" s="223" t="str">
        <f>ENTE_PUBLICO_A</f>
        <v>MUNICIPIO DE OCAMPO GUANAJUATO, Gobierno del Estado de Guanajuato (a)</v>
      </c>
      <c r="B2" s="223"/>
      <c r="C2" s="223"/>
      <c r="D2" s="223"/>
      <c r="E2" s="223"/>
      <c r="F2" s="223"/>
      <c r="G2" s="223"/>
    </row>
    <row r="3" spans="1:7">
      <c r="A3" s="224" t="s">
        <v>277</v>
      </c>
      <c r="B3" s="224"/>
      <c r="C3" s="224"/>
      <c r="D3" s="224"/>
      <c r="E3" s="224"/>
      <c r="F3" s="224"/>
      <c r="G3" s="224"/>
    </row>
    <row r="4" spans="1:7">
      <c r="A4" s="224" t="s">
        <v>278</v>
      </c>
      <c r="B4" s="224"/>
      <c r="C4" s="224"/>
      <c r="D4" s="224"/>
      <c r="E4" s="224"/>
      <c r="F4" s="224"/>
      <c r="G4" s="224"/>
    </row>
    <row r="5" spans="1:7">
      <c r="A5" s="225" t="str">
        <f>TRIMESTRE</f>
        <v>Del 1 de enero al 31 de diciembre de 2018 (b)</v>
      </c>
      <c r="B5" s="225"/>
      <c r="C5" s="225"/>
      <c r="D5" s="225"/>
      <c r="E5" s="225"/>
      <c r="F5" s="225"/>
      <c r="G5" s="225"/>
    </row>
    <row r="6" spans="1:7">
      <c r="A6" s="217" t="s">
        <v>118</v>
      </c>
      <c r="B6" s="217"/>
      <c r="C6" s="217"/>
      <c r="D6" s="217"/>
      <c r="E6" s="217"/>
      <c r="F6" s="217"/>
      <c r="G6" s="217"/>
    </row>
    <row r="7" spans="1:7" ht="15" customHeight="1">
      <c r="A7" s="221" t="s">
        <v>0</v>
      </c>
      <c r="B7" s="221" t="s">
        <v>279</v>
      </c>
      <c r="C7" s="221"/>
      <c r="D7" s="221"/>
      <c r="E7" s="221"/>
      <c r="F7" s="221"/>
      <c r="G7" s="222" t="s">
        <v>280</v>
      </c>
    </row>
    <row r="8" spans="1:7" ht="30">
      <c r="A8" s="221"/>
      <c r="B8" s="43" t="s">
        <v>281</v>
      </c>
      <c r="C8" s="43" t="s">
        <v>282</v>
      </c>
      <c r="D8" s="43" t="s">
        <v>283</v>
      </c>
      <c r="E8" s="43" t="s">
        <v>167</v>
      </c>
      <c r="F8" s="43" t="s">
        <v>284</v>
      </c>
      <c r="G8" s="221"/>
    </row>
    <row r="9" spans="1:7">
      <c r="A9" s="73" t="s">
        <v>285</v>
      </c>
      <c r="B9" s="139">
        <f t="shared" ref="B9:G9" si="0">SUM(B10,B18,B28,B38,B48,B58,B62,B71,B75)</f>
        <v>74889036.150000006</v>
      </c>
      <c r="C9" s="139">
        <f t="shared" si="0"/>
        <v>57765447.590000004</v>
      </c>
      <c r="D9" s="139">
        <f t="shared" si="0"/>
        <v>132654483.73999999</v>
      </c>
      <c r="E9" s="139">
        <f t="shared" si="0"/>
        <v>120404179.26999998</v>
      </c>
      <c r="F9" s="139">
        <f t="shared" si="0"/>
        <v>116153292.00999999</v>
      </c>
      <c r="G9" s="139">
        <f t="shared" si="0"/>
        <v>12250304.470000001</v>
      </c>
    </row>
    <row r="10" spans="1:7">
      <c r="A10" s="74" t="s">
        <v>286</v>
      </c>
      <c r="B10" s="139">
        <f t="shared" ref="B10:G10" si="1">SUM(B11:B17)</f>
        <v>34940368.850000001</v>
      </c>
      <c r="C10" s="139">
        <f t="shared" si="1"/>
        <v>2338300.56</v>
      </c>
      <c r="D10" s="139">
        <f t="shared" si="1"/>
        <v>37278669.409999996</v>
      </c>
      <c r="E10" s="139">
        <f t="shared" si="1"/>
        <v>35325293.439999998</v>
      </c>
      <c r="F10" s="139">
        <f t="shared" si="1"/>
        <v>34835393.049999997</v>
      </c>
      <c r="G10" s="139">
        <f t="shared" si="1"/>
        <v>1953375.9699999979</v>
      </c>
    </row>
    <row r="11" spans="1:7">
      <c r="A11" s="75" t="s">
        <v>287</v>
      </c>
      <c r="B11" s="166">
        <v>18877874.879999999</v>
      </c>
      <c r="C11" s="166">
        <v>140878.68</v>
      </c>
      <c r="D11" s="166">
        <v>19018753.559999999</v>
      </c>
      <c r="E11" s="166">
        <v>18375424.370000001</v>
      </c>
      <c r="F11" s="166">
        <v>18356255.809999999</v>
      </c>
      <c r="G11" s="139">
        <f t="shared" ref="G11:G17" si="2">D11-E11</f>
        <v>643329.18999999762</v>
      </c>
    </row>
    <row r="12" spans="1:7">
      <c r="A12" s="75" t="s">
        <v>288</v>
      </c>
      <c r="B12" s="166">
        <v>1379628</v>
      </c>
      <c r="C12" s="166">
        <v>821963.1</v>
      </c>
      <c r="D12" s="166">
        <v>2201591.1</v>
      </c>
      <c r="E12" s="166">
        <v>1763205.9</v>
      </c>
      <c r="F12" s="166">
        <v>1717724.07</v>
      </c>
      <c r="G12" s="139">
        <f t="shared" si="2"/>
        <v>438385.20000000019</v>
      </c>
    </row>
    <row r="13" spans="1:7">
      <c r="A13" s="75" t="s">
        <v>289</v>
      </c>
      <c r="B13" s="166">
        <v>3092227.14</v>
      </c>
      <c r="C13" s="166">
        <v>-172787.98</v>
      </c>
      <c r="D13" s="166">
        <v>2919439.16</v>
      </c>
      <c r="E13" s="166">
        <v>2552106.41</v>
      </c>
      <c r="F13" s="166">
        <v>2550971.41</v>
      </c>
      <c r="G13" s="139">
        <f t="shared" si="2"/>
        <v>367332.75</v>
      </c>
    </row>
    <row r="14" spans="1:7">
      <c r="A14" s="75" t="s">
        <v>290</v>
      </c>
      <c r="B14" s="166">
        <v>2100000</v>
      </c>
      <c r="C14" s="166">
        <v>505401.25</v>
      </c>
      <c r="D14" s="166">
        <v>2605401.25</v>
      </c>
      <c r="E14" s="166">
        <v>2605401.25</v>
      </c>
      <c r="F14" s="166">
        <v>2249031.4900000002</v>
      </c>
      <c r="G14" s="139">
        <f t="shared" si="2"/>
        <v>0</v>
      </c>
    </row>
    <row r="15" spans="1:7">
      <c r="A15" s="75" t="s">
        <v>291</v>
      </c>
      <c r="B15" s="166">
        <v>9490638.8300000001</v>
      </c>
      <c r="C15" s="166">
        <v>1042845.51</v>
      </c>
      <c r="D15" s="166">
        <v>10533484.34</v>
      </c>
      <c r="E15" s="166">
        <v>10029155.51</v>
      </c>
      <c r="F15" s="166">
        <v>9961410.2699999996</v>
      </c>
      <c r="G15" s="139">
        <f t="shared" si="2"/>
        <v>504328.83000000007</v>
      </c>
    </row>
    <row r="16" spans="1:7">
      <c r="A16" s="75" t="s">
        <v>292</v>
      </c>
      <c r="B16" s="166"/>
      <c r="C16" s="166"/>
      <c r="D16" s="166">
        <v>0</v>
      </c>
      <c r="E16" s="166"/>
      <c r="F16" s="166"/>
      <c r="G16" s="71">
        <f t="shared" si="2"/>
        <v>0</v>
      </c>
    </row>
    <row r="17" spans="1:7">
      <c r="A17" s="75" t="s">
        <v>293</v>
      </c>
      <c r="B17" s="166"/>
      <c r="C17" s="166"/>
      <c r="D17" s="166">
        <v>0</v>
      </c>
      <c r="E17" s="166"/>
      <c r="F17" s="166"/>
      <c r="G17" s="71">
        <f t="shared" si="2"/>
        <v>0</v>
      </c>
    </row>
    <row r="18" spans="1:7">
      <c r="A18" s="74" t="s">
        <v>294</v>
      </c>
      <c r="B18" s="139">
        <f t="shared" ref="B18:G18" si="3">SUM(B19:B27)</f>
        <v>5406800</v>
      </c>
      <c r="C18" s="139">
        <f t="shared" si="3"/>
        <v>3658169.79</v>
      </c>
      <c r="D18" s="139">
        <f t="shared" si="3"/>
        <v>9064969.7899999991</v>
      </c>
      <c r="E18" s="139">
        <f t="shared" si="3"/>
        <v>8110585.9799999995</v>
      </c>
      <c r="F18" s="139">
        <f t="shared" si="3"/>
        <v>7916951.8600000003</v>
      </c>
      <c r="G18" s="139">
        <f t="shared" si="3"/>
        <v>954383.80999999959</v>
      </c>
    </row>
    <row r="19" spans="1:7">
      <c r="A19" s="75" t="s">
        <v>295</v>
      </c>
      <c r="B19" s="167">
        <v>393300</v>
      </c>
      <c r="C19" s="167">
        <v>270813.73</v>
      </c>
      <c r="D19" s="167">
        <v>664113.73</v>
      </c>
      <c r="E19" s="167">
        <v>532055.26</v>
      </c>
      <c r="F19" s="167">
        <v>535258.81999999995</v>
      </c>
      <c r="G19" s="139">
        <f>D19-E19</f>
        <v>132058.46999999997</v>
      </c>
    </row>
    <row r="20" spans="1:7">
      <c r="A20" s="75" t="s">
        <v>296</v>
      </c>
      <c r="B20" s="167">
        <v>274500</v>
      </c>
      <c r="C20" s="167">
        <v>-176978.82</v>
      </c>
      <c r="D20" s="167">
        <v>97521.18</v>
      </c>
      <c r="E20" s="167">
        <v>78039.7</v>
      </c>
      <c r="F20" s="167">
        <v>78039.7</v>
      </c>
      <c r="G20" s="139">
        <f t="shared" ref="G20:G27" si="4">D20-E20</f>
        <v>19481.479999999996</v>
      </c>
    </row>
    <row r="21" spans="1:7">
      <c r="A21" s="75" t="s">
        <v>297</v>
      </c>
      <c r="B21" s="167">
        <v>10000</v>
      </c>
      <c r="C21" s="167">
        <v>-10000</v>
      </c>
      <c r="D21" s="167">
        <v>0</v>
      </c>
      <c r="E21" s="167">
        <v>0</v>
      </c>
      <c r="F21" s="167">
        <v>0</v>
      </c>
      <c r="G21" s="139">
        <f t="shared" si="4"/>
        <v>0</v>
      </c>
    </row>
    <row r="22" spans="1:7">
      <c r="A22" s="75" t="s">
        <v>298</v>
      </c>
      <c r="B22" s="167">
        <v>262600</v>
      </c>
      <c r="C22" s="167">
        <v>1145424.03</v>
      </c>
      <c r="D22" s="167">
        <v>1408024.03</v>
      </c>
      <c r="E22" s="167">
        <v>1158444.82</v>
      </c>
      <c r="F22" s="167">
        <v>1119326.3700000001</v>
      </c>
      <c r="G22" s="139">
        <f t="shared" si="4"/>
        <v>249579.20999999996</v>
      </c>
    </row>
    <row r="23" spans="1:7">
      <c r="A23" s="75" t="s">
        <v>299</v>
      </c>
      <c r="B23" s="167">
        <v>374900</v>
      </c>
      <c r="C23" s="167">
        <v>231689.07</v>
      </c>
      <c r="D23" s="167">
        <v>606589.07000000007</v>
      </c>
      <c r="E23" s="167">
        <v>520407.62</v>
      </c>
      <c r="F23" s="167">
        <v>494337.62</v>
      </c>
      <c r="G23" s="139">
        <f t="shared" si="4"/>
        <v>86181.45000000007</v>
      </c>
    </row>
    <row r="24" spans="1:7">
      <c r="A24" s="75" t="s">
        <v>300</v>
      </c>
      <c r="B24" s="167">
        <v>3055000</v>
      </c>
      <c r="C24" s="167">
        <v>1550896.8</v>
      </c>
      <c r="D24" s="167">
        <v>4605896.8</v>
      </c>
      <c r="E24" s="167">
        <v>4544520.2</v>
      </c>
      <c r="F24" s="167">
        <v>4511990.9800000004</v>
      </c>
      <c r="G24" s="139">
        <f t="shared" si="4"/>
        <v>61376.599999999627</v>
      </c>
    </row>
    <row r="25" spans="1:7">
      <c r="A25" s="75" t="s">
        <v>301</v>
      </c>
      <c r="B25" s="167">
        <v>93500</v>
      </c>
      <c r="C25" s="167">
        <v>147552.07</v>
      </c>
      <c r="D25" s="167">
        <v>241052.07</v>
      </c>
      <c r="E25" s="167">
        <v>218727.91</v>
      </c>
      <c r="F25" s="167">
        <v>218727.91</v>
      </c>
      <c r="G25" s="139">
        <f t="shared" si="4"/>
        <v>22324.160000000003</v>
      </c>
    </row>
    <row r="26" spans="1:7">
      <c r="A26" s="75" t="s">
        <v>302</v>
      </c>
      <c r="B26" s="167">
        <v>7000</v>
      </c>
      <c r="C26" s="167">
        <v>-5000</v>
      </c>
      <c r="D26" s="167">
        <v>2000</v>
      </c>
      <c r="E26" s="167">
        <v>0</v>
      </c>
      <c r="F26" s="167">
        <v>0</v>
      </c>
      <c r="G26" s="139">
        <f t="shared" si="4"/>
        <v>2000</v>
      </c>
    </row>
    <row r="27" spans="1:7">
      <c r="A27" s="75" t="s">
        <v>303</v>
      </c>
      <c r="B27" s="167">
        <v>936000</v>
      </c>
      <c r="C27" s="167">
        <v>503772.91</v>
      </c>
      <c r="D27" s="167">
        <v>1439772.91</v>
      </c>
      <c r="E27" s="167">
        <v>1058390.47</v>
      </c>
      <c r="F27" s="167">
        <v>959270.46</v>
      </c>
      <c r="G27" s="139">
        <f t="shared" si="4"/>
        <v>381382.43999999994</v>
      </c>
    </row>
    <row r="28" spans="1:7">
      <c r="A28" s="74" t="s">
        <v>304</v>
      </c>
      <c r="B28" s="139">
        <f t="shared" ref="B28:G28" si="5">SUM(B29:B37)</f>
        <v>18698867.300000001</v>
      </c>
      <c r="C28" s="139">
        <f t="shared" si="5"/>
        <v>1140738.8099999998</v>
      </c>
      <c r="D28" s="139">
        <f t="shared" si="5"/>
        <v>19839606.109999999</v>
      </c>
      <c r="E28" s="139">
        <f t="shared" si="5"/>
        <v>18623881.669999998</v>
      </c>
      <c r="F28" s="139">
        <f t="shared" si="5"/>
        <v>18502318.659999996</v>
      </c>
      <c r="G28" s="139">
        <f t="shared" si="5"/>
        <v>1215724.4400000011</v>
      </c>
    </row>
    <row r="29" spans="1:7">
      <c r="A29" s="75" t="s">
        <v>305</v>
      </c>
      <c r="B29" s="168">
        <v>12666663.300000001</v>
      </c>
      <c r="C29" s="168">
        <v>-392415.43</v>
      </c>
      <c r="D29" s="168">
        <v>12274247.870000001</v>
      </c>
      <c r="E29" s="168">
        <v>11931757.51</v>
      </c>
      <c r="F29" s="168">
        <v>11968039.789999999</v>
      </c>
      <c r="G29" s="139">
        <f>D29-E29</f>
        <v>342490.36000000127</v>
      </c>
    </row>
    <row r="30" spans="1:7">
      <c r="A30" s="75" t="s">
        <v>306</v>
      </c>
      <c r="B30" s="168">
        <v>272000</v>
      </c>
      <c r="C30" s="168">
        <v>172592</v>
      </c>
      <c r="D30" s="168">
        <v>444592</v>
      </c>
      <c r="E30" s="168">
        <v>415592</v>
      </c>
      <c r="F30" s="168">
        <v>381892</v>
      </c>
      <c r="G30" s="139">
        <f t="shared" ref="G30:G37" si="6">D30-E30</f>
        <v>29000</v>
      </c>
    </row>
    <row r="31" spans="1:7">
      <c r="A31" s="75" t="s">
        <v>307</v>
      </c>
      <c r="B31" s="168">
        <v>921704</v>
      </c>
      <c r="C31" s="168">
        <v>-125785.14</v>
      </c>
      <c r="D31" s="168">
        <v>795918.86</v>
      </c>
      <c r="E31" s="168">
        <v>676370.73</v>
      </c>
      <c r="F31" s="168">
        <v>667034.73</v>
      </c>
      <c r="G31" s="139">
        <f t="shared" si="6"/>
        <v>119548.13</v>
      </c>
    </row>
    <row r="32" spans="1:7">
      <c r="A32" s="75" t="s">
        <v>308</v>
      </c>
      <c r="B32" s="168">
        <v>229000</v>
      </c>
      <c r="C32" s="168">
        <v>186313.55</v>
      </c>
      <c r="D32" s="168">
        <v>415313.55</v>
      </c>
      <c r="E32" s="168">
        <v>207640.53</v>
      </c>
      <c r="F32" s="168">
        <v>207640.53</v>
      </c>
      <c r="G32" s="139">
        <f t="shared" si="6"/>
        <v>207673.02</v>
      </c>
    </row>
    <row r="33" spans="1:7">
      <c r="A33" s="75" t="s">
        <v>309</v>
      </c>
      <c r="B33" s="168">
        <v>505000</v>
      </c>
      <c r="C33" s="168">
        <v>546532.63</v>
      </c>
      <c r="D33" s="168">
        <v>1051532.6299999999</v>
      </c>
      <c r="E33" s="168">
        <v>765716.86</v>
      </c>
      <c r="F33" s="168">
        <v>756689.94</v>
      </c>
      <c r="G33" s="139">
        <f t="shared" si="6"/>
        <v>285815.7699999999</v>
      </c>
    </row>
    <row r="34" spans="1:7">
      <c r="A34" s="75" t="s">
        <v>310</v>
      </c>
      <c r="B34" s="168">
        <v>288000</v>
      </c>
      <c r="C34" s="168">
        <v>95000</v>
      </c>
      <c r="D34" s="168">
        <v>383000</v>
      </c>
      <c r="E34" s="168">
        <v>371253.4</v>
      </c>
      <c r="F34" s="168">
        <v>371253.4</v>
      </c>
      <c r="G34" s="139">
        <f t="shared" si="6"/>
        <v>11746.599999999977</v>
      </c>
    </row>
    <row r="35" spans="1:7">
      <c r="A35" s="75" t="s">
        <v>311</v>
      </c>
      <c r="B35" s="168">
        <v>98500</v>
      </c>
      <c r="C35" s="168">
        <v>54409.63</v>
      </c>
      <c r="D35" s="168">
        <v>152909.63</v>
      </c>
      <c r="E35" s="168">
        <v>94835.1</v>
      </c>
      <c r="F35" s="168">
        <v>87835.1</v>
      </c>
      <c r="G35" s="139">
        <f t="shared" si="6"/>
        <v>58074.53</v>
      </c>
    </row>
    <row r="36" spans="1:7">
      <c r="A36" s="75" t="s">
        <v>312</v>
      </c>
      <c r="B36" s="168">
        <v>2780000</v>
      </c>
      <c r="C36" s="168">
        <v>708231.14</v>
      </c>
      <c r="D36" s="168">
        <v>3488231.14</v>
      </c>
      <c r="E36" s="168">
        <v>3421963.54</v>
      </c>
      <c r="F36" s="168">
        <v>3409190.17</v>
      </c>
      <c r="G36" s="139">
        <f t="shared" si="6"/>
        <v>66267.600000000093</v>
      </c>
    </row>
    <row r="37" spans="1:7">
      <c r="A37" s="75" t="s">
        <v>313</v>
      </c>
      <c r="B37" s="168">
        <v>938000</v>
      </c>
      <c r="C37" s="168">
        <v>-104139.57</v>
      </c>
      <c r="D37" s="168">
        <v>833860.42999999993</v>
      </c>
      <c r="E37" s="168">
        <v>738752</v>
      </c>
      <c r="F37" s="168">
        <v>652743</v>
      </c>
      <c r="G37" s="139">
        <f t="shared" si="6"/>
        <v>95108.429999999935</v>
      </c>
    </row>
    <row r="38" spans="1:7">
      <c r="A38" s="74" t="s">
        <v>314</v>
      </c>
      <c r="B38" s="139">
        <f t="shared" ref="B38:G38" si="7">SUM(B39:B47)</f>
        <v>12099500</v>
      </c>
      <c r="C38" s="139">
        <f t="shared" si="7"/>
        <v>12565906.52</v>
      </c>
      <c r="D38" s="139">
        <f t="shared" si="7"/>
        <v>24665406.52</v>
      </c>
      <c r="E38" s="139">
        <f t="shared" si="7"/>
        <v>23516132.68</v>
      </c>
      <c r="F38" s="139">
        <f t="shared" si="7"/>
        <v>23510632.68</v>
      </c>
      <c r="G38" s="139">
        <f t="shared" si="7"/>
        <v>1149273.8399999994</v>
      </c>
    </row>
    <row r="39" spans="1:7">
      <c r="A39" s="75" t="s">
        <v>315</v>
      </c>
      <c r="B39" s="169">
        <v>4650000</v>
      </c>
      <c r="C39" s="169">
        <v>-590290</v>
      </c>
      <c r="D39" s="169">
        <v>4059710</v>
      </c>
      <c r="E39" s="169">
        <v>4054313.51</v>
      </c>
      <c r="F39" s="169">
        <v>4054313.51</v>
      </c>
      <c r="G39" s="139">
        <f>D39-E39</f>
        <v>5396.4900000002235</v>
      </c>
    </row>
    <row r="40" spans="1:7">
      <c r="A40" s="75" t="s">
        <v>316</v>
      </c>
      <c r="B40" s="169"/>
      <c r="C40" s="169"/>
      <c r="D40" s="169">
        <v>0</v>
      </c>
      <c r="E40" s="169"/>
      <c r="F40" s="169"/>
      <c r="G40" s="139">
        <f t="shared" ref="G40:G47" si="8">D40-E40</f>
        <v>0</v>
      </c>
    </row>
    <row r="41" spans="1:7">
      <c r="A41" s="75" t="s">
        <v>317</v>
      </c>
      <c r="B41" s="169">
        <v>800000</v>
      </c>
      <c r="C41" s="169">
        <v>2476690.02</v>
      </c>
      <c r="D41" s="169">
        <v>3276690.02</v>
      </c>
      <c r="E41" s="169">
        <v>3268285.29</v>
      </c>
      <c r="F41" s="169">
        <v>3268285.29</v>
      </c>
      <c r="G41" s="139">
        <f t="shared" si="8"/>
        <v>8404.7299999999814</v>
      </c>
    </row>
    <row r="42" spans="1:7">
      <c r="A42" s="75" t="s">
        <v>318</v>
      </c>
      <c r="B42" s="169">
        <v>6528000</v>
      </c>
      <c r="C42" s="169">
        <v>10679506.5</v>
      </c>
      <c r="D42" s="169">
        <v>17207506.5</v>
      </c>
      <c r="E42" s="169">
        <v>16117653.880000001</v>
      </c>
      <c r="F42" s="169">
        <v>16112153.880000001</v>
      </c>
      <c r="G42" s="139">
        <f t="shared" si="8"/>
        <v>1089852.6199999992</v>
      </c>
    </row>
    <row r="43" spans="1:7">
      <c r="A43" s="75" t="s">
        <v>319</v>
      </c>
      <c r="B43" s="169">
        <v>121500</v>
      </c>
      <c r="C43" s="169">
        <v>0</v>
      </c>
      <c r="D43" s="169">
        <v>121500</v>
      </c>
      <c r="E43" s="169">
        <v>75880</v>
      </c>
      <c r="F43" s="169">
        <v>75880</v>
      </c>
      <c r="G43" s="139">
        <f t="shared" si="8"/>
        <v>45620</v>
      </c>
    </row>
    <row r="44" spans="1:7">
      <c r="A44" s="75" t="s">
        <v>320</v>
      </c>
      <c r="B44" s="169"/>
      <c r="C44" s="169"/>
      <c r="D44" s="169">
        <v>0</v>
      </c>
      <c r="E44" s="169"/>
      <c r="F44" s="169"/>
      <c r="G44" s="139">
        <f t="shared" si="8"/>
        <v>0</v>
      </c>
    </row>
    <row r="45" spans="1:7">
      <c r="A45" s="75" t="s">
        <v>321</v>
      </c>
      <c r="B45" s="169"/>
      <c r="C45" s="169"/>
      <c r="D45" s="169">
        <v>0</v>
      </c>
      <c r="E45" s="169"/>
      <c r="F45" s="169"/>
      <c r="G45" s="139">
        <f t="shared" si="8"/>
        <v>0</v>
      </c>
    </row>
    <row r="46" spans="1:7">
      <c r="A46" s="75" t="s">
        <v>322</v>
      </c>
      <c r="B46" s="169"/>
      <c r="C46" s="169"/>
      <c r="D46" s="169">
        <v>0</v>
      </c>
      <c r="E46" s="169"/>
      <c r="F46" s="169"/>
      <c r="G46" s="139">
        <f t="shared" si="8"/>
        <v>0</v>
      </c>
    </row>
    <row r="47" spans="1:7">
      <c r="A47" s="75" t="s">
        <v>323</v>
      </c>
      <c r="B47" s="169"/>
      <c r="C47" s="169"/>
      <c r="D47" s="169">
        <v>0</v>
      </c>
      <c r="E47" s="169"/>
      <c r="F47" s="169"/>
      <c r="G47" s="139">
        <f t="shared" si="8"/>
        <v>0</v>
      </c>
    </row>
    <row r="48" spans="1:7">
      <c r="A48" s="74" t="s">
        <v>324</v>
      </c>
      <c r="B48" s="139">
        <f t="shared" ref="B48:G48" si="9">SUM(B49:B57)</f>
        <v>423500</v>
      </c>
      <c r="C48" s="139">
        <f t="shared" si="9"/>
        <v>172730.2</v>
      </c>
      <c r="D48" s="139">
        <f t="shared" si="9"/>
        <v>596230.19999999995</v>
      </c>
      <c r="E48" s="139">
        <f t="shared" si="9"/>
        <v>494602.96</v>
      </c>
      <c r="F48" s="139">
        <f t="shared" si="9"/>
        <v>494602.96</v>
      </c>
      <c r="G48" s="139">
        <f t="shared" si="9"/>
        <v>101627.24</v>
      </c>
    </row>
    <row r="49" spans="1:7">
      <c r="A49" s="75" t="s">
        <v>325</v>
      </c>
      <c r="B49" s="170">
        <v>69500</v>
      </c>
      <c r="C49" s="170">
        <v>-9631</v>
      </c>
      <c r="D49" s="170">
        <v>59869</v>
      </c>
      <c r="E49" s="170">
        <v>58869</v>
      </c>
      <c r="F49" s="170">
        <v>58869</v>
      </c>
      <c r="G49" s="139">
        <f>D49-E49</f>
        <v>1000</v>
      </c>
    </row>
    <row r="50" spans="1:7">
      <c r="A50" s="75" t="s">
        <v>326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39">
        <f t="shared" ref="G50:G57" si="10">D50-E50</f>
        <v>0</v>
      </c>
    </row>
    <row r="51" spans="1:7">
      <c r="A51" s="75" t="s">
        <v>327</v>
      </c>
      <c r="B51" s="170"/>
      <c r="C51" s="170"/>
      <c r="D51" s="170">
        <v>0</v>
      </c>
      <c r="E51" s="170"/>
      <c r="F51" s="170"/>
      <c r="G51" s="139">
        <f t="shared" si="10"/>
        <v>0</v>
      </c>
    </row>
    <row r="52" spans="1:7">
      <c r="A52" s="75" t="s">
        <v>328</v>
      </c>
      <c r="B52" s="170"/>
      <c r="C52" s="170"/>
      <c r="D52" s="170">
        <v>0</v>
      </c>
      <c r="E52" s="170"/>
      <c r="F52" s="170"/>
      <c r="G52" s="139">
        <f t="shared" si="10"/>
        <v>0</v>
      </c>
    </row>
    <row r="53" spans="1:7">
      <c r="A53" s="75" t="s">
        <v>329</v>
      </c>
      <c r="B53" s="170"/>
      <c r="C53" s="170"/>
      <c r="D53" s="170">
        <v>0</v>
      </c>
      <c r="E53" s="170"/>
      <c r="F53" s="170"/>
      <c r="G53" s="139">
        <f t="shared" si="10"/>
        <v>0</v>
      </c>
    </row>
    <row r="54" spans="1:7">
      <c r="A54" s="75" t="s">
        <v>330</v>
      </c>
      <c r="B54" s="170">
        <v>154000</v>
      </c>
      <c r="C54" s="170">
        <v>-26100</v>
      </c>
      <c r="D54" s="170">
        <v>127900</v>
      </c>
      <c r="E54" s="170">
        <v>112733.96</v>
      </c>
      <c r="F54" s="170">
        <v>112733.96</v>
      </c>
      <c r="G54" s="139">
        <f t="shared" si="10"/>
        <v>15166.039999999994</v>
      </c>
    </row>
    <row r="55" spans="1:7">
      <c r="A55" s="75" t="s">
        <v>331</v>
      </c>
      <c r="B55" s="170"/>
      <c r="C55" s="170"/>
      <c r="D55" s="170">
        <v>0</v>
      </c>
      <c r="E55" s="170"/>
      <c r="F55" s="170"/>
      <c r="G55" s="139">
        <f t="shared" si="10"/>
        <v>0</v>
      </c>
    </row>
    <row r="56" spans="1:7">
      <c r="A56" s="75" t="s">
        <v>332</v>
      </c>
      <c r="B56" s="170">
        <v>200000</v>
      </c>
      <c r="C56" s="170">
        <v>208461.2</v>
      </c>
      <c r="D56" s="170">
        <v>408461.2</v>
      </c>
      <c r="E56" s="170">
        <v>323000</v>
      </c>
      <c r="F56" s="170">
        <v>323000</v>
      </c>
      <c r="G56" s="139">
        <f t="shared" si="10"/>
        <v>85461.200000000012</v>
      </c>
    </row>
    <row r="57" spans="1:7">
      <c r="A57" s="75" t="s">
        <v>333</v>
      </c>
      <c r="B57" s="170"/>
      <c r="C57" s="170"/>
      <c r="D57" s="170">
        <v>0</v>
      </c>
      <c r="E57" s="170"/>
      <c r="F57" s="170"/>
      <c r="G57" s="139">
        <f t="shared" si="10"/>
        <v>0</v>
      </c>
    </row>
    <row r="58" spans="1:7">
      <c r="A58" s="74" t="s">
        <v>334</v>
      </c>
      <c r="B58" s="139">
        <f t="shared" ref="B58:G58" si="11">SUM(B59:B61)</f>
        <v>200000</v>
      </c>
      <c r="C58" s="139">
        <f t="shared" si="11"/>
        <v>37551718.880000003</v>
      </c>
      <c r="D58" s="139">
        <f t="shared" si="11"/>
        <v>37751718.880000003</v>
      </c>
      <c r="E58" s="139">
        <f t="shared" si="11"/>
        <v>31288074.630000003</v>
      </c>
      <c r="F58" s="139">
        <f t="shared" si="11"/>
        <v>29243730.310000002</v>
      </c>
      <c r="G58" s="139">
        <f t="shared" si="11"/>
        <v>6463644.2500000009</v>
      </c>
    </row>
    <row r="59" spans="1:7">
      <c r="A59" s="75" t="s">
        <v>335</v>
      </c>
      <c r="B59" s="171">
        <v>200000</v>
      </c>
      <c r="C59" s="171">
        <v>37084908.740000002</v>
      </c>
      <c r="D59" s="171">
        <v>37284908.740000002</v>
      </c>
      <c r="E59" s="171">
        <v>30830899.600000001</v>
      </c>
      <c r="F59" s="171">
        <v>28786555.280000001</v>
      </c>
      <c r="G59" s="139">
        <f>D59-E59</f>
        <v>6454009.1400000006</v>
      </c>
    </row>
    <row r="60" spans="1:7">
      <c r="A60" s="75" t="s">
        <v>336</v>
      </c>
      <c r="B60" s="171">
        <v>0</v>
      </c>
      <c r="C60" s="171">
        <v>466810.14</v>
      </c>
      <c r="D60" s="171">
        <v>466810.14</v>
      </c>
      <c r="E60" s="171">
        <v>457175.03</v>
      </c>
      <c r="F60" s="171">
        <v>457175.03</v>
      </c>
      <c r="G60" s="139">
        <f>D60-E60</f>
        <v>9635.109999999986</v>
      </c>
    </row>
    <row r="61" spans="1:7">
      <c r="A61" s="75" t="s">
        <v>337</v>
      </c>
      <c r="B61" s="171"/>
      <c r="C61" s="171"/>
      <c r="D61" s="171">
        <v>0</v>
      </c>
      <c r="E61" s="171"/>
      <c r="F61" s="171"/>
      <c r="G61" s="139">
        <f>D61-E61</f>
        <v>0</v>
      </c>
    </row>
    <row r="62" spans="1:7">
      <c r="A62" s="74" t="s">
        <v>338</v>
      </c>
      <c r="B62" s="139">
        <f t="shared" ref="B62:G62" si="12">SUM(B63:B67,B69:B70)</f>
        <v>0</v>
      </c>
      <c r="C62" s="139">
        <f t="shared" si="12"/>
        <v>0</v>
      </c>
      <c r="D62" s="139">
        <f t="shared" si="12"/>
        <v>0</v>
      </c>
      <c r="E62" s="139">
        <f t="shared" si="12"/>
        <v>0</v>
      </c>
      <c r="F62" s="139">
        <f t="shared" si="12"/>
        <v>0</v>
      </c>
      <c r="G62" s="139">
        <f t="shared" si="12"/>
        <v>0</v>
      </c>
    </row>
    <row r="63" spans="1:7">
      <c r="A63" s="75" t="s">
        <v>339</v>
      </c>
      <c r="B63" s="139">
        <v>0</v>
      </c>
      <c r="C63" s="139">
        <v>0</v>
      </c>
      <c r="D63" s="139">
        <v>0</v>
      </c>
      <c r="E63" s="139">
        <v>0</v>
      </c>
      <c r="F63" s="139">
        <v>0</v>
      </c>
      <c r="G63" s="139">
        <f>D63-E63</f>
        <v>0</v>
      </c>
    </row>
    <row r="64" spans="1:7">
      <c r="A64" s="75" t="s">
        <v>340</v>
      </c>
      <c r="B64" s="139">
        <v>0</v>
      </c>
      <c r="C64" s="139">
        <v>0</v>
      </c>
      <c r="D64" s="139">
        <v>0</v>
      </c>
      <c r="E64" s="139">
        <v>0</v>
      </c>
      <c r="F64" s="139">
        <v>0</v>
      </c>
      <c r="G64" s="139">
        <f t="shared" ref="G64:G70" si="13">D64-E64</f>
        <v>0</v>
      </c>
    </row>
    <row r="65" spans="1:7">
      <c r="A65" s="75" t="s">
        <v>341</v>
      </c>
      <c r="B65" s="139">
        <v>0</v>
      </c>
      <c r="C65" s="139">
        <v>0</v>
      </c>
      <c r="D65" s="139">
        <v>0</v>
      </c>
      <c r="E65" s="139">
        <v>0</v>
      </c>
      <c r="F65" s="139">
        <v>0</v>
      </c>
      <c r="G65" s="139">
        <f t="shared" si="13"/>
        <v>0</v>
      </c>
    </row>
    <row r="66" spans="1:7">
      <c r="A66" s="75" t="s">
        <v>342</v>
      </c>
      <c r="B66" s="139">
        <v>0</v>
      </c>
      <c r="C66" s="139">
        <v>0</v>
      </c>
      <c r="D66" s="139">
        <v>0</v>
      </c>
      <c r="E66" s="139">
        <v>0</v>
      </c>
      <c r="F66" s="139">
        <v>0</v>
      </c>
      <c r="G66" s="139">
        <f t="shared" si="13"/>
        <v>0</v>
      </c>
    </row>
    <row r="67" spans="1:7">
      <c r="A67" s="75" t="s">
        <v>343</v>
      </c>
      <c r="B67" s="139">
        <v>0</v>
      </c>
      <c r="C67" s="139">
        <v>0</v>
      </c>
      <c r="D67" s="139">
        <v>0</v>
      </c>
      <c r="E67" s="139">
        <v>0</v>
      </c>
      <c r="F67" s="139">
        <v>0</v>
      </c>
      <c r="G67" s="139">
        <f t="shared" si="13"/>
        <v>0</v>
      </c>
    </row>
    <row r="68" spans="1:7">
      <c r="A68" s="75" t="s">
        <v>3293</v>
      </c>
      <c r="B68" s="139">
        <v>0</v>
      </c>
      <c r="C68" s="139">
        <v>0</v>
      </c>
      <c r="D68" s="139">
        <v>0</v>
      </c>
      <c r="E68" s="139">
        <v>0</v>
      </c>
      <c r="F68" s="139">
        <v>0</v>
      </c>
      <c r="G68" s="139">
        <f t="shared" si="13"/>
        <v>0</v>
      </c>
    </row>
    <row r="69" spans="1:7">
      <c r="A69" s="75" t="s">
        <v>345</v>
      </c>
      <c r="B69" s="139">
        <v>0</v>
      </c>
      <c r="C69" s="139">
        <v>0</v>
      </c>
      <c r="D69" s="139">
        <v>0</v>
      </c>
      <c r="E69" s="139">
        <v>0</v>
      </c>
      <c r="F69" s="139">
        <v>0</v>
      </c>
      <c r="G69" s="139">
        <f t="shared" si="13"/>
        <v>0</v>
      </c>
    </row>
    <row r="70" spans="1:7">
      <c r="A70" s="75" t="s">
        <v>346</v>
      </c>
      <c r="B70" s="139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f t="shared" si="13"/>
        <v>0</v>
      </c>
    </row>
    <row r="71" spans="1:7">
      <c r="A71" s="74" t="s">
        <v>347</v>
      </c>
      <c r="B71" s="139">
        <f t="shared" ref="B71:G71" si="14">SUM(B72:B74)</f>
        <v>3120000</v>
      </c>
      <c r="C71" s="139">
        <f t="shared" si="14"/>
        <v>337882.83</v>
      </c>
      <c r="D71" s="139">
        <f t="shared" si="14"/>
        <v>3457882.83</v>
      </c>
      <c r="E71" s="139">
        <f t="shared" si="14"/>
        <v>3045607.91</v>
      </c>
      <c r="F71" s="139">
        <f t="shared" si="14"/>
        <v>1649662.49</v>
      </c>
      <c r="G71" s="139">
        <f t="shared" si="14"/>
        <v>412274.91999999993</v>
      </c>
    </row>
    <row r="72" spans="1:7">
      <c r="A72" s="75" t="s">
        <v>348</v>
      </c>
      <c r="B72" s="139">
        <v>0</v>
      </c>
      <c r="C72" s="139">
        <v>0</v>
      </c>
      <c r="D72" s="139">
        <v>0</v>
      </c>
      <c r="E72" s="139">
        <v>0</v>
      </c>
      <c r="F72" s="139">
        <v>0</v>
      </c>
      <c r="G72" s="139">
        <f>D72-E72</f>
        <v>0</v>
      </c>
    </row>
    <row r="73" spans="1:7">
      <c r="A73" s="75" t="s">
        <v>349</v>
      </c>
      <c r="B73" s="139">
        <v>0</v>
      </c>
      <c r="C73" s="139">
        <v>0</v>
      </c>
      <c r="D73" s="139">
        <v>0</v>
      </c>
      <c r="E73" s="139">
        <v>0</v>
      </c>
      <c r="F73" s="139">
        <v>0</v>
      </c>
      <c r="G73" s="139">
        <f>D73-E73</f>
        <v>0</v>
      </c>
    </row>
    <row r="74" spans="1:7">
      <c r="A74" s="75" t="s">
        <v>350</v>
      </c>
      <c r="B74" s="172">
        <v>3120000</v>
      </c>
      <c r="C74" s="172">
        <v>337882.83</v>
      </c>
      <c r="D74" s="172">
        <v>3457882.83</v>
      </c>
      <c r="E74" s="172">
        <v>3045607.91</v>
      </c>
      <c r="F74" s="172">
        <v>1649662.49</v>
      </c>
      <c r="G74" s="139">
        <f>D74-E74</f>
        <v>412274.91999999993</v>
      </c>
    </row>
    <row r="75" spans="1:7">
      <c r="A75" s="74" t="s">
        <v>351</v>
      </c>
      <c r="B75" s="139">
        <f t="shared" ref="B75:G75" si="15">SUM(B76:B82)</f>
        <v>0</v>
      </c>
      <c r="C75" s="139">
        <f t="shared" si="15"/>
        <v>0</v>
      </c>
      <c r="D75" s="139">
        <f t="shared" si="15"/>
        <v>0</v>
      </c>
      <c r="E75" s="139">
        <f t="shared" si="15"/>
        <v>0</v>
      </c>
      <c r="F75" s="139">
        <f t="shared" si="15"/>
        <v>0</v>
      </c>
      <c r="G75" s="139">
        <f t="shared" si="15"/>
        <v>0</v>
      </c>
    </row>
    <row r="76" spans="1:7">
      <c r="A76" s="75" t="s">
        <v>352</v>
      </c>
      <c r="B76" s="139">
        <v>0</v>
      </c>
      <c r="C76" s="139">
        <v>0</v>
      </c>
      <c r="D76" s="139">
        <v>0</v>
      </c>
      <c r="E76" s="139">
        <v>0</v>
      </c>
      <c r="F76" s="139">
        <v>0</v>
      </c>
      <c r="G76" s="139">
        <f>D76-E76</f>
        <v>0</v>
      </c>
    </row>
    <row r="77" spans="1:7">
      <c r="A77" s="75" t="s">
        <v>353</v>
      </c>
      <c r="B77" s="139">
        <v>0</v>
      </c>
      <c r="C77" s="139">
        <v>0</v>
      </c>
      <c r="D77" s="139">
        <v>0</v>
      </c>
      <c r="E77" s="139">
        <v>0</v>
      </c>
      <c r="F77" s="139">
        <v>0</v>
      </c>
      <c r="G77" s="139">
        <f t="shared" ref="G77:G82" si="16">D77-E77</f>
        <v>0</v>
      </c>
    </row>
    <row r="78" spans="1:7">
      <c r="A78" s="75" t="s">
        <v>354</v>
      </c>
      <c r="B78" s="139">
        <v>0</v>
      </c>
      <c r="C78" s="139">
        <v>0</v>
      </c>
      <c r="D78" s="139">
        <v>0</v>
      </c>
      <c r="E78" s="139">
        <v>0</v>
      </c>
      <c r="F78" s="139">
        <v>0</v>
      </c>
      <c r="G78" s="139">
        <f t="shared" si="16"/>
        <v>0</v>
      </c>
    </row>
    <row r="79" spans="1:7">
      <c r="A79" s="75" t="s">
        <v>355</v>
      </c>
      <c r="B79" s="139">
        <v>0</v>
      </c>
      <c r="C79" s="139">
        <v>0</v>
      </c>
      <c r="D79" s="139">
        <v>0</v>
      </c>
      <c r="E79" s="139">
        <v>0</v>
      </c>
      <c r="F79" s="139">
        <v>0</v>
      </c>
      <c r="G79" s="139">
        <f t="shared" si="16"/>
        <v>0</v>
      </c>
    </row>
    <row r="80" spans="1:7">
      <c r="A80" s="75" t="s">
        <v>356</v>
      </c>
      <c r="B80" s="139">
        <v>0</v>
      </c>
      <c r="C80" s="139">
        <v>0</v>
      </c>
      <c r="D80" s="139">
        <v>0</v>
      </c>
      <c r="E80" s="139">
        <v>0</v>
      </c>
      <c r="F80" s="139">
        <v>0</v>
      </c>
      <c r="G80" s="139">
        <f t="shared" si="16"/>
        <v>0</v>
      </c>
    </row>
    <row r="81" spans="1:7">
      <c r="A81" s="75" t="s">
        <v>357</v>
      </c>
      <c r="B81" s="139">
        <v>0</v>
      </c>
      <c r="C81" s="139">
        <v>0</v>
      </c>
      <c r="D81" s="139">
        <v>0</v>
      </c>
      <c r="E81" s="139">
        <v>0</v>
      </c>
      <c r="F81" s="139">
        <v>0</v>
      </c>
      <c r="G81" s="139">
        <f t="shared" si="16"/>
        <v>0</v>
      </c>
    </row>
    <row r="82" spans="1:7">
      <c r="A82" s="75" t="s">
        <v>358</v>
      </c>
      <c r="B82" s="139">
        <v>0</v>
      </c>
      <c r="C82" s="139">
        <v>0</v>
      </c>
      <c r="D82" s="139">
        <v>0</v>
      </c>
      <c r="E82" s="139">
        <v>0</v>
      </c>
      <c r="F82" s="139">
        <v>0</v>
      </c>
      <c r="G82" s="139">
        <f t="shared" si="16"/>
        <v>0</v>
      </c>
    </row>
    <row r="83" spans="1:7">
      <c r="A83" s="76"/>
      <c r="B83" s="72"/>
      <c r="C83" s="72"/>
      <c r="D83" s="72"/>
      <c r="E83" s="72"/>
      <c r="F83" s="72"/>
      <c r="G83" s="72"/>
    </row>
    <row r="84" spans="1:7">
      <c r="A84" s="77" t="s">
        <v>359</v>
      </c>
      <c r="B84" s="136">
        <f t="shared" ref="B84:G84" si="17">SUM(B85,B93,B103,B113,B123,B133,B137,B146,B150)</f>
        <v>36082473.519999996</v>
      </c>
      <c r="C84" s="136">
        <f t="shared" si="17"/>
        <v>14687603.719999999</v>
      </c>
      <c r="D84" s="136">
        <f t="shared" si="17"/>
        <v>50770077.240000002</v>
      </c>
      <c r="E84" s="136">
        <f t="shared" si="17"/>
        <v>50318030.25</v>
      </c>
      <c r="F84" s="136">
        <f t="shared" si="17"/>
        <v>43425020.030000001</v>
      </c>
      <c r="G84" s="136">
        <f t="shared" si="17"/>
        <v>452046.99000000232</v>
      </c>
    </row>
    <row r="85" spans="1:7">
      <c r="A85" s="74" t="s">
        <v>286</v>
      </c>
      <c r="B85" s="136">
        <f t="shared" ref="B85:G85" si="18">SUM(B86:B92)</f>
        <v>7683576.8799999999</v>
      </c>
      <c r="C85" s="136">
        <f t="shared" si="18"/>
        <v>-427600.29000000004</v>
      </c>
      <c r="D85" s="136">
        <f t="shared" si="18"/>
        <v>7255976.5899999999</v>
      </c>
      <c r="E85" s="136">
        <f t="shared" si="18"/>
        <v>7255976.5899999999</v>
      </c>
      <c r="F85" s="136">
        <f t="shared" si="18"/>
        <v>7211065.0499999989</v>
      </c>
      <c r="G85" s="136">
        <f t="shared" si="18"/>
        <v>0</v>
      </c>
    </row>
    <row r="86" spans="1:7">
      <c r="A86" s="75" t="s">
        <v>287</v>
      </c>
      <c r="B86" s="174">
        <v>5469600</v>
      </c>
      <c r="C86" s="174">
        <v>-324142.36</v>
      </c>
      <c r="D86" s="173">
        <v>5145457.6399999997</v>
      </c>
      <c r="E86" s="174">
        <v>5145457.6399999997</v>
      </c>
      <c r="F86" s="174">
        <v>5145457.6399999997</v>
      </c>
      <c r="G86" s="136">
        <f>D86-E86</f>
        <v>0</v>
      </c>
    </row>
    <row r="87" spans="1:7">
      <c r="A87" s="75" t="s">
        <v>288</v>
      </c>
      <c r="B87" s="174">
        <v>0</v>
      </c>
      <c r="C87" s="174">
        <v>18000</v>
      </c>
      <c r="D87" s="173">
        <v>18000</v>
      </c>
      <c r="E87" s="174">
        <v>18000</v>
      </c>
      <c r="F87" s="174">
        <v>18000</v>
      </c>
      <c r="G87" s="136">
        <f t="shared" ref="G87:G92" si="19">D87-E87</f>
        <v>0</v>
      </c>
    </row>
    <row r="88" spans="1:7">
      <c r="A88" s="75" t="s">
        <v>289</v>
      </c>
      <c r="B88" s="174">
        <v>832059.84</v>
      </c>
      <c r="C88" s="174">
        <v>-27212.13</v>
      </c>
      <c r="D88" s="173">
        <v>804847.71</v>
      </c>
      <c r="E88" s="174">
        <v>804847.71</v>
      </c>
      <c r="F88" s="174">
        <v>759936.17</v>
      </c>
      <c r="G88" s="136">
        <f t="shared" si="19"/>
        <v>0</v>
      </c>
    </row>
    <row r="89" spans="1:7">
      <c r="A89" s="75" t="s">
        <v>290</v>
      </c>
      <c r="B89" s="174">
        <v>100000</v>
      </c>
      <c r="C89" s="174">
        <v>-1539.45</v>
      </c>
      <c r="D89" s="173">
        <v>98460.55</v>
      </c>
      <c r="E89" s="174">
        <v>98460.55</v>
      </c>
      <c r="F89" s="174">
        <v>98460.55</v>
      </c>
      <c r="G89" s="136">
        <f t="shared" si="19"/>
        <v>0</v>
      </c>
    </row>
    <row r="90" spans="1:7">
      <c r="A90" s="75" t="s">
        <v>291</v>
      </c>
      <c r="B90" s="174">
        <v>1281917.04</v>
      </c>
      <c r="C90" s="174">
        <v>-92706.35</v>
      </c>
      <c r="D90" s="173">
        <v>1189210.69</v>
      </c>
      <c r="E90" s="174">
        <v>1189210.69</v>
      </c>
      <c r="F90" s="174">
        <v>1189210.69</v>
      </c>
      <c r="G90" s="136">
        <f t="shared" si="19"/>
        <v>0</v>
      </c>
    </row>
    <row r="91" spans="1:7">
      <c r="A91" s="75" t="s">
        <v>292</v>
      </c>
      <c r="B91" s="174"/>
      <c r="C91" s="174"/>
      <c r="D91" s="173">
        <v>0</v>
      </c>
      <c r="E91" s="174"/>
      <c r="F91" s="174"/>
      <c r="G91" s="139">
        <f t="shared" si="19"/>
        <v>0</v>
      </c>
    </row>
    <row r="92" spans="1:7">
      <c r="A92" s="75" t="s">
        <v>293</v>
      </c>
      <c r="B92" s="174"/>
      <c r="C92" s="174"/>
      <c r="D92" s="173">
        <v>0</v>
      </c>
      <c r="E92" s="174"/>
      <c r="F92" s="174"/>
      <c r="G92" s="139">
        <f t="shared" si="19"/>
        <v>0</v>
      </c>
    </row>
    <row r="93" spans="1:7">
      <c r="A93" s="74" t="s">
        <v>294</v>
      </c>
      <c r="B93" s="136">
        <f>SUM(B94:B102)</f>
        <v>2575500</v>
      </c>
      <c r="C93" s="136">
        <f t="shared" ref="C93:F93" si="20">SUM(C94:C102)</f>
        <v>3743518.5</v>
      </c>
      <c r="D93" s="136">
        <f t="shared" si="20"/>
        <v>6319018.5</v>
      </c>
      <c r="E93" s="136">
        <f t="shared" si="20"/>
        <v>6319018.5</v>
      </c>
      <c r="F93" s="136">
        <f t="shared" si="20"/>
        <v>6141172.7199999997</v>
      </c>
      <c r="G93" s="136">
        <f>SUM(G94:G102)</f>
        <v>0</v>
      </c>
    </row>
    <row r="94" spans="1:7">
      <c r="A94" s="75" t="s">
        <v>295</v>
      </c>
      <c r="B94" s="176">
        <v>0</v>
      </c>
      <c r="C94" s="176">
        <v>177883.7</v>
      </c>
      <c r="D94" s="175">
        <v>177883.7</v>
      </c>
      <c r="E94" s="176">
        <v>177883.7</v>
      </c>
      <c r="F94" s="176">
        <v>177883.7</v>
      </c>
      <c r="G94" s="136">
        <f>D94-E94</f>
        <v>0</v>
      </c>
    </row>
    <row r="95" spans="1:7">
      <c r="A95" s="75" t="s">
        <v>296</v>
      </c>
      <c r="B95" s="176">
        <v>20000</v>
      </c>
      <c r="C95" s="176">
        <v>31388.98</v>
      </c>
      <c r="D95" s="175">
        <v>51388.979999999996</v>
      </c>
      <c r="E95" s="176">
        <v>51388.98</v>
      </c>
      <c r="F95" s="176">
        <v>51388.98</v>
      </c>
      <c r="G95" s="136">
        <f t="shared" ref="G95:G102" si="21">D95-E95</f>
        <v>0</v>
      </c>
    </row>
    <row r="96" spans="1:7">
      <c r="A96" s="75" t="s">
        <v>297</v>
      </c>
      <c r="B96" s="176"/>
      <c r="C96" s="176"/>
      <c r="D96" s="175">
        <v>0</v>
      </c>
      <c r="E96" s="176"/>
      <c r="F96" s="176"/>
      <c r="G96" s="136">
        <f t="shared" si="21"/>
        <v>0</v>
      </c>
    </row>
    <row r="97" spans="1:7">
      <c r="A97" s="75" t="s">
        <v>298</v>
      </c>
      <c r="B97" s="176">
        <v>375000</v>
      </c>
      <c r="C97" s="176">
        <v>1885622.16</v>
      </c>
      <c r="D97" s="175">
        <v>2260622.16</v>
      </c>
      <c r="E97" s="176">
        <v>2260622.16</v>
      </c>
      <c r="F97" s="176">
        <v>2260622.16</v>
      </c>
      <c r="G97" s="136">
        <f t="shared" si="21"/>
        <v>0</v>
      </c>
    </row>
    <row r="98" spans="1:7">
      <c r="A98" s="40" t="s">
        <v>299</v>
      </c>
      <c r="B98" s="176">
        <v>175000</v>
      </c>
      <c r="C98" s="176">
        <v>118341.23</v>
      </c>
      <c r="D98" s="175">
        <v>293341.23</v>
      </c>
      <c r="E98" s="176">
        <v>293341.23</v>
      </c>
      <c r="F98" s="176">
        <v>293341.23</v>
      </c>
      <c r="G98" s="136">
        <f t="shared" si="21"/>
        <v>0</v>
      </c>
    </row>
    <row r="99" spans="1:7">
      <c r="A99" s="75" t="s">
        <v>300</v>
      </c>
      <c r="B99" s="176">
        <v>1568000</v>
      </c>
      <c r="C99" s="176">
        <v>939967.58</v>
      </c>
      <c r="D99" s="175">
        <v>2507967.58</v>
      </c>
      <c r="E99" s="176">
        <v>2507967.58</v>
      </c>
      <c r="F99" s="176">
        <v>2368401.7999999998</v>
      </c>
      <c r="G99" s="136">
        <f t="shared" si="21"/>
        <v>0</v>
      </c>
    </row>
    <row r="100" spans="1:7">
      <c r="A100" s="75" t="s">
        <v>301</v>
      </c>
      <c r="B100" s="176">
        <v>127000</v>
      </c>
      <c r="C100" s="176">
        <v>-88720</v>
      </c>
      <c r="D100" s="175">
        <v>38280</v>
      </c>
      <c r="E100" s="176">
        <v>38280</v>
      </c>
      <c r="F100" s="176">
        <v>0</v>
      </c>
      <c r="G100" s="136">
        <f t="shared" si="21"/>
        <v>0</v>
      </c>
    </row>
    <row r="101" spans="1:7">
      <c r="A101" s="75" t="s">
        <v>302</v>
      </c>
      <c r="B101" s="176"/>
      <c r="C101" s="176"/>
      <c r="D101" s="175">
        <v>0</v>
      </c>
      <c r="E101" s="176"/>
      <c r="F101" s="176"/>
      <c r="G101" s="136">
        <f t="shared" si="21"/>
        <v>0</v>
      </c>
    </row>
    <row r="102" spans="1:7">
      <c r="A102" s="75" t="s">
        <v>303</v>
      </c>
      <c r="B102" s="176">
        <v>310500</v>
      </c>
      <c r="C102" s="176">
        <v>679034.85</v>
      </c>
      <c r="D102" s="175">
        <v>989534.85</v>
      </c>
      <c r="E102" s="176">
        <v>989534.85</v>
      </c>
      <c r="F102" s="176">
        <v>989534.85</v>
      </c>
      <c r="G102" s="136">
        <f t="shared" si="21"/>
        <v>0</v>
      </c>
    </row>
    <row r="103" spans="1:7">
      <c r="A103" s="74" t="s">
        <v>304</v>
      </c>
      <c r="B103" s="136">
        <f t="shared" ref="B103:G103" si="22">SUM(B104:B112)</f>
        <v>25508396.640000001</v>
      </c>
      <c r="C103" s="136">
        <f t="shared" si="22"/>
        <v>-23000529.260000002</v>
      </c>
      <c r="D103" s="136">
        <f t="shared" si="22"/>
        <v>2507867.3800000022</v>
      </c>
      <c r="E103" s="136">
        <f t="shared" si="22"/>
        <v>2457653.54</v>
      </c>
      <c r="F103" s="136">
        <f t="shared" si="22"/>
        <v>2194249.2599999998</v>
      </c>
      <c r="G103" s="136">
        <f t="shared" si="22"/>
        <v>50213.840000001939</v>
      </c>
    </row>
    <row r="104" spans="1:7">
      <c r="A104" s="75" t="s">
        <v>305</v>
      </c>
      <c r="B104" s="178">
        <v>1484208.04</v>
      </c>
      <c r="C104" s="178">
        <v>-616893.76</v>
      </c>
      <c r="D104" s="177">
        <v>867314.28</v>
      </c>
      <c r="E104" s="178">
        <v>867314.28</v>
      </c>
      <c r="F104" s="178">
        <v>673510</v>
      </c>
      <c r="G104" s="178">
        <v>0</v>
      </c>
    </row>
    <row r="105" spans="1:7">
      <c r="A105" s="75" t="s">
        <v>306</v>
      </c>
      <c r="B105" s="178">
        <v>0</v>
      </c>
      <c r="C105" s="178">
        <v>0</v>
      </c>
      <c r="D105" s="177">
        <v>0</v>
      </c>
      <c r="E105" s="178">
        <v>0</v>
      </c>
      <c r="F105" s="178">
        <v>0</v>
      </c>
      <c r="G105" s="178">
        <v>0</v>
      </c>
    </row>
    <row r="106" spans="1:7">
      <c r="A106" s="75" t="s">
        <v>307</v>
      </c>
      <c r="B106" s="178">
        <v>0</v>
      </c>
      <c r="C106" s="178">
        <v>69610</v>
      </c>
      <c r="D106" s="177">
        <v>69610</v>
      </c>
      <c r="E106" s="178">
        <v>69600</v>
      </c>
      <c r="F106" s="178">
        <v>0</v>
      </c>
      <c r="G106" s="178">
        <v>10</v>
      </c>
    </row>
    <row r="107" spans="1:7">
      <c r="A107" s="75" t="s">
        <v>308</v>
      </c>
      <c r="B107" s="178">
        <v>22828188.600000001</v>
      </c>
      <c r="C107" s="178">
        <v>-22736670.27</v>
      </c>
      <c r="D107" s="177">
        <v>91518.330000001937</v>
      </c>
      <c r="E107" s="178">
        <v>61314.49</v>
      </c>
      <c r="F107" s="178">
        <v>61314.49</v>
      </c>
      <c r="G107" s="178">
        <v>30203.840000001939</v>
      </c>
    </row>
    <row r="108" spans="1:7">
      <c r="A108" s="75" t="s">
        <v>309</v>
      </c>
      <c r="B108" s="178">
        <v>1136000</v>
      </c>
      <c r="C108" s="178">
        <v>196684</v>
      </c>
      <c r="D108" s="177">
        <v>1332684</v>
      </c>
      <c r="E108" s="178">
        <v>1312684</v>
      </c>
      <c r="F108" s="178">
        <v>1312684</v>
      </c>
      <c r="G108" s="178">
        <v>20000</v>
      </c>
    </row>
    <row r="109" spans="1:7">
      <c r="A109" s="75" t="s">
        <v>310</v>
      </c>
      <c r="B109" s="178"/>
      <c r="C109" s="178"/>
      <c r="D109" s="177">
        <v>0</v>
      </c>
      <c r="E109" s="178"/>
      <c r="F109" s="178"/>
      <c r="G109" s="178">
        <v>0</v>
      </c>
    </row>
    <row r="110" spans="1:7">
      <c r="A110" s="75" t="s">
        <v>311</v>
      </c>
      <c r="B110" s="178"/>
      <c r="C110" s="178"/>
      <c r="D110" s="177">
        <v>0</v>
      </c>
      <c r="E110" s="178"/>
      <c r="F110" s="178"/>
      <c r="G110" s="178">
        <v>0</v>
      </c>
    </row>
    <row r="111" spans="1:7">
      <c r="A111" s="75" t="s">
        <v>312</v>
      </c>
      <c r="B111" s="178">
        <v>0</v>
      </c>
      <c r="C111" s="178">
        <v>24939.77</v>
      </c>
      <c r="D111" s="177">
        <v>24939.77</v>
      </c>
      <c r="E111" s="178">
        <v>24939.77</v>
      </c>
      <c r="F111" s="178">
        <v>24939.77</v>
      </c>
      <c r="G111" s="178">
        <v>0</v>
      </c>
    </row>
    <row r="112" spans="1:7">
      <c r="A112" s="75" t="s">
        <v>313</v>
      </c>
      <c r="B112" s="178">
        <v>60000</v>
      </c>
      <c r="C112" s="178">
        <v>61801</v>
      </c>
      <c r="D112" s="177">
        <v>121801</v>
      </c>
      <c r="E112" s="178">
        <v>121801</v>
      </c>
      <c r="F112" s="178">
        <v>121801</v>
      </c>
      <c r="G112" s="178">
        <v>0</v>
      </c>
    </row>
    <row r="113" spans="1:7">
      <c r="A113" s="74" t="s">
        <v>314</v>
      </c>
      <c r="B113" s="139">
        <f t="shared" ref="B113:G113" si="23">SUM(B114:B122)</f>
        <v>0</v>
      </c>
      <c r="C113" s="139">
        <f t="shared" si="23"/>
        <v>9646912.6999999993</v>
      </c>
      <c r="D113" s="139">
        <f t="shared" si="23"/>
        <v>9646912.6999999993</v>
      </c>
      <c r="E113" s="139">
        <f t="shared" si="23"/>
        <v>9623703.5700000003</v>
      </c>
      <c r="F113" s="139">
        <f t="shared" si="23"/>
        <v>8732914.1900000013</v>
      </c>
      <c r="G113" s="139">
        <f t="shared" si="23"/>
        <v>23209.129999998957</v>
      </c>
    </row>
    <row r="114" spans="1:7">
      <c r="A114" s="75" t="s">
        <v>315</v>
      </c>
      <c r="B114" s="180"/>
      <c r="C114" s="180"/>
      <c r="D114" s="179">
        <v>0</v>
      </c>
      <c r="E114" s="180"/>
      <c r="F114" s="180"/>
      <c r="G114" s="180">
        <v>0</v>
      </c>
    </row>
    <row r="115" spans="1:7">
      <c r="A115" s="75" t="s">
        <v>316</v>
      </c>
      <c r="B115" s="180"/>
      <c r="C115" s="180"/>
      <c r="D115" s="179">
        <v>0</v>
      </c>
      <c r="E115" s="180"/>
      <c r="F115" s="180"/>
      <c r="G115" s="180">
        <v>0</v>
      </c>
    </row>
    <row r="116" spans="1:7">
      <c r="A116" s="75" t="s">
        <v>317</v>
      </c>
      <c r="B116" s="180">
        <v>0</v>
      </c>
      <c r="C116" s="180">
        <v>492840.5</v>
      </c>
      <c r="D116" s="179">
        <v>492840.5</v>
      </c>
      <c r="E116" s="180">
        <v>492840.5</v>
      </c>
      <c r="F116" s="180">
        <v>612840.5</v>
      </c>
      <c r="G116" s="180">
        <v>0</v>
      </c>
    </row>
    <row r="117" spans="1:7">
      <c r="A117" s="75" t="s">
        <v>318</v>
      </c>
      <c r="B117" s="180">
        <v>0</v>
      </c>
      <c r="C117" s="180">
        <v>9154072.1999999993</v>
      </c>
      <c r="D117" s="179">
        <v>9154072.1999999993</v>
      </c>
      <c r="E117" s="180">
        <v>9130863.0700000003</v>
      </c>
      <c r="F117" s="180">
        <v>8120073.6900000004</v>
      </c>
      <c r="G117" s="180">
        <v>23209.129999998957</v>
      </c>
    </row>
    <row r="118" spans="1:7">
      <c r="A118" s="75" t="s">
        <v>319</v>
      </c>
      <c r="B118" s="180"/>
      <c r="C118" s="180"/>
      <c r="D118" s="179">
        <v>0</v>
      </c>
      <c r="E118" s="180"/>
      <c r="F118" s="180"/>
      <c r="G118" s="180">
        <v>0</v>
      </c>
    </row>
    <row r="119" spans="1:7">
      <c r="A119" s="75" t="s">
        <v>320</v>
      </c>
      <c r="B119" s="180"/>
      <c r="C119" s="180"/>
      <c r="D119" s="179">
        <v>0</v>
      </c>
      <c r="E119" s="180"/>
      <c r="F119" s="180"/>
      <c r="G119" s="180">
        <v>0</v>
      </c>
    </row>
    <row r="120" spans="1:7">
      <c r="A120" s="75" t="s">
        <v>321</v>
      </c>
      <c r="B120" s="180"/>
      <c r="C120" s="180"/>
      <c r="D120" s="179">
        <v>0</v>
      </c>
      <c r="E120" s="180"/>
      <c r="F120" s="180"/>
      <c r="G120" s="180">
        <v>0</v>
      </c>
    </row>
    <row r="121" spans="1:7">
      <c r="A121" s="75" t="s">
        <v>322</v>
      </c>
      <c r="B121" s="180"/>
      <c r="C121" s="180"/>
      <c r="D121" s="179">
        <v>0</v>
      </c>
      <c r="E121" s="180"/>
      <c r="F121" s="180"/>
      <c r="G121" s="180">
        <v>0</v>
      </c>
    </row>
    <row r="122" spans="1:7">
      <c r="A122" s="75" t="s">
        <v>323</v>
      </c>
      <c r="B122" s="180"/>
      <c r="C122" s="180"/>
      <c r="D122" s="179">
        <v>0</v>
      </c>
      <c r="E122" s="180"/>
      <c r="F122" s="180"/>
      <c r="G122" s="180">
        <v>0</v>
      </c>
    </row>
    <row r="123" spans="1:7">
      <c r="A123" s="74" t="s">
        <v>324</v>
      </c>
      <c r="B123" s="136">
        <f t="shared" ref="B123:G123" si="24">SUM(B124:B132)</f>
        <v>65000</v>
      </c>
      <c r="C123" s="136">
        <f t="shared" si="24"/>
        <v>-65000</v>
      </c>
      <c r="D123" s="136">
        <f t="shared" si="24"/>
        <v>0</v>
      </c>
      <c r="E123" s="136">
        <f t="shared" si="24"/>
        <v>0</v>
      </c>
      <c r="F123" s="136">
        <f t="shared" si="24"/>
        <v>0</v>
      </c>
      <c r="G123" s="139">
        <f t="shared" si="24"/>
        <v>0</v>
      </c>
    </row>
    <row r="124" spans="1:7">
      <c r="A124" s="75" t="s">
        <v>325</v>
      </c>
      <c r="B124" s="182"/>
      <c r="C124" s="182"/>
      <c r="D124" s="181">
        <v>0</v>
      </c>
      <c r="E124" s="182"/>
      <c r="F124" s="182"/>
      <c r="G124" s="136"/>
    </row>
    <row r="125" spans="1:7">
      <c r="A125" s="75" t="s">
        <v>326</v>
      </c>
      <c r="B125" s="182"/>
      <c r="C125" s="182"/>
      <c r="D125" s="181">
        <v>0</v>
      </c>
      <c r="E125" s="182"/>
      <c r="F125" s="182"/>
      <c r="G125" s="136"/>
    </row>
    <row r="126" spans="1:7">
      <c r="A126" s="75" t="s">
        <v>327</v>
      </c>
      <c r="B126" s="182"/>
      <c r="C126" s="182"/>
      <c r="D126" s="181">
        <v>0</v>
      </c>
      <c r="E126" s="182"/>
      <c r="F126" s="182"/>
      <c r="G126" s="136"/>
    </row>
    <row r="127" spans="1:7">
      <c r="A127" s="75" t="s">
        <v>328</v>
      </c>
      <c r="B127" s="182"/>
      <c r="C127" s="182"/>
      <c r="D127" s="181">
        <v>0</v>
      </c>
      <c r="E127" s="182"/>
      <c r="F127" s="182"/>
      <c r="G127" s="136"/>
    </row>
    <row r="128" spans="1:7">
      <c r="A128" s="75" t="s">
        <v>329</v>
      </c>
      <c r="B128" s="182"/>
      <c r="C128" s="182"/>
      <c r="D128" s="181">
        <v>0</v>
      </c>
      <c r="E128" s="182"/>
      <c r="F128" s="182"/>
      <c r="G128" s="136"/>
    </row>
    <row r="129" spans="1:7">
      <c r="A129" s="75" t="s">
        <v>330</v>
      </c>
      <c r="B129" s="182">
        <v>65000</v>
      </c>
      <c r="C129" s="182">
        <v>-65000</v>
      </c>
      <c r="D129" s="181">
        <v>0</v>
      </c>
      <c r="E129" s="182">
        <v>0</v>
      </c>
      <c r="F129" s="182">
        <v>0</v>
      </c>
      <c r="G129" s="136"/>
    </row>
    <row r="130" spans="1:7">
      <c r="A130" s="75" t="s">
        <v>331</v>
      </c>
      <c r="B130" s="182"/>
      <c r="C130" s="182"/>
      <c r="D130" s="181">
        <v>0</v>
      </c>
      <c r="E130" s="182"/>
      <c r="F130" s="182"/>
      <c r="G130" s="136"/>
    </row>
    <row r="131" spans="1:7">
      <c r="A131" s="75" t="s">
        <v>332</v>
      </c>
      <c r="B131" s="182"/>
      <c r="C131" s="182"/>
      <c r="D131" s="181">
        <v>0</v>
      </c>
      <c r="E131" s="182"/>
      <c r="F131" s="182"/>
      <c r="G131" s="136"/>
    </row>
    <row r="132" spans="1:7">
      <c r="A132" s="75" t="s">
        <v>333</v>
      </c>
      <c r="B132" s="182"/>
      <c r="C132" s="182"/>
      <c r="D132" s="181">
        <v>0</v>
      </c>
      <c r="E132" s="182"/>
      <c r="F132" s="182"/>
      <c r="G132" s="136"/>
    </row>
    <row r="133" spans="1:7">
      <c r="A133" s="74" t="s">
        <v>334</v>
      </c>
      <c r="B133" s="136">
        <f t="shared" ref="B133:G133" si="25">SUM(B134:B136)</f>
        <v>0</v>
      </c>
      <c r="C133" s="136">
        <f t="shared" si="25"/>
        <v>11959526.85</v>
      </c>
      <c r="D133" s="136">
        <f t="shared" si="25"/>
        <v>11959526.85</v>
      </c>
      <c r="E133" s="136">
        <f t="shared" si="25"/>
        <v>11585961.199999999</v>
      </c>
      <c r="F133" s="136">
        <f t="shared" si="25"/>
        <v>10769533.84</v>
      </c>
      <c r="G133" s="136">
        <f t="shared" si="25"/>
        <v>373565.65000000037</v>
      </c>
    </row>
    <row r="134" spans="1:7">
      <c r="A134" s="75" t="s">
        <v>335</v>
      </c>
      <c r="B134" s="184">
        <v>0</v>
      </c>
      <c r="C134" s="184">
        <v>11959526.85</v>
      </c>
      <c r="D134" s="183">
        <v>11959526.85</v>
      </c>
      <c r="E134" s="184">
        <v>11585961.199999999</v>
      </c>
      <c r="F134" s="184">
        <v>10769533.84</v>
      </c>
      <c r="G134" s="184">
        <v>373565.65000000037</v>
      </c>
    </row>
    <row r="135" spans="1:7">
      <c r="A135" s="75" t="s">
        <v>336</v>
      </c>
      <c r="B135" s="184"/>
      <c r="C135" s="184"/>
      <c r="D135" s="183">
        <v>0</v>
      </c>
      <c r="E135" s="184"/>
      <c r="F135" s="184"/>
      <c r="G135" s="184">
        <v>0</v>
      </c>
    </row>
    <row r="136" spans="1:7">
      <c r="A136" s="75" t="s">
        <v>337</v>
      </c>
      <c r="B136" s="184"/>
      <c r="C136" s="184"/>
      <c r="D136" s="183">
        <v>0</v>
      </c>
      <c r="E136" s="184"/>
      <c r="F136" s="184"/>
      <c r="G136" s="184">
        <v>0</v>
      </c>
    </row>
    <row r="137" spans="1:7">
      <c r="A137" s="74" t="s">
        <v>338</v>
      </c>
      <c r="B137" s="139">
        <f t="shared" ref="B137:G137" si="26">SUM(B138:B142,B144:B145)</f>
        <v>0</v>
      </c>
      <c r="C137" s="139">
        <f t="shared" si="26"/>
        <v>0</v>
      </c>
      <c r="D137" s="139">
        <f t="shared" si="26"/>
        <v>0</v>
      </c>
      <c r="E137" s="139">
        <f t="shared" si="26"/>
        <v>0</v>
      </c>
      <c r="F137" s="139">
        <f t="shared" si="26"/>
        <v>0</v>
      </c>
      <c r="G137" s="139">
        <f t="shared" si="26"/>
        <v>0</v>
      </c>
    </row>
    <row r="138" spans="1:7">
      <c r="A138" s="75" t="s">
        <v>339</v>
      </c>
      <c r="B138" s="139">
        <v>0</v>
      </c>
      <c r="C138" s="139">
        <v>0</v>
      </c>
      <c r="D138" s="139">
        <v>0</v>
      </c>
      <c r="E138" s="139">
        <v>0</v>
      </c>
      <c r="F138" s="139">
        <v>0</v>
      </c>
      <c r="G138" s="139">
        <f>D138-E138</f>
        <v>0</v>
      </c>
    </row>
    <row r="139" spans="1:7">
      <c r="A139" s="75" t="s">
        <v>340</v>
      </c>
      <c r="B139" s="139">
        <v>0</v>
      </c>
      <c r="C139" s="139">
        <v>0</v>
      </c>
      <c r="D139" s="139">
        <v>0</v>
      </c>
      <c r="E139" s="139">
        <v>0</v>
      </c>
      <c r="F139" s="139">
        <v>0</v>
      </c>
      <c r="G139" s="139">
        <f t="shared" ref="G139:G145" si="27">D139-E139</f>
        <v>0</v>
      </c>
    </row>
    <row r="140" spans="1:7">
      <c r="A140" s="75" t="s">
        <v>341</v>
      </c>
      <c r="B140" s="139">
        <v>0</v>
      </c>
      <c r="C140" s="139">
        <v>0</v>
      </c>
      <c r="D140" s="139">
        <v>0</v>
      </c>
      <c r="E140" s="139">
        <v>0</v>
      </c>
      <c r="F140" s="139">
        <v>0</v>
      </c>
      <c r="G140" s="139">
        <f t="shared" si="27"/>
        <v>0</v>
      </c>
    </row>
    <row r="141" spans="1:7">
      <c r="A141" s="75" t="s">
        <v>342</v>
      </c>
      <c r="B141" s="139">
        <v>0</v>
      </c>
      <c r="C141" s="139">
        <v>0</v>
      </c>
      <c r="D141" s="139">
        <v>0</v>
      </c>
      <c r="E141" s="139">
        <v>0</v>
      </c>
      <c r="F141" s="139">
        <v>0</v>
      </c>
      <c r="G141" s="139">
        <f t="shared" si="27"/>
        <v>0</v>
      </c>
    </row>
    <row r="142" spans="1:7">
      <c r="A142" s="75" t="s">
        <v>343</v>
      </c>
      <c r="B142" s="139">
        <v>0</v>
      </c>
      <c r="C142" s="139">
        <v>0</v>
      </c>
      <c r="D142" s="139">
        <v>0</v>
      </c>
      <c r="E142" s="139">
        <v>0</v>
      </c>
      <c r="F142" s="139">
        <v>0</v>
      </c>
      <c r="G142" s="139">
        <f t="shared" si="27"/>
        <v>0</v>
      </c>
    </row>
    <row r="143" spans="1:7">
      <c r="A143" s="75" t="s">
        <v>3293</v>
      </c>
      <c r="B143" s="139">
        <v>0</v>
      </c>
      <c r="C143" s="139">
        <v>0</v>
      </c>
      <c r="D143" s="139">
        <v>0</v>
      </c>
      <c r="E143" s="139">
        <v>0</v>
      </c>
      <c r="F143" s="139">
        <v>0</v>
      </c>
      <c r="G143" s="139">
        <f t="shared" si="27"/>
        <v>0</v>
      </c>
    </row>
    <row r="144" spans="1:7">
      <c r="A144" s="75" t="s">
        <v>345</v>
      </c>
      <c r="B144" s="139">
        <v>0</v>
      </c>
      <c r="C144" s="139">
        <v>0</v>
      </c>
      <c r="D144" s="139">
        <v>0</v>
      </c>
      <c r="E144" s="139">
        <v>0</v>
      </c>
      <c r="F144" s="139">
        <v>0</v>
      </c>
      <c r="G144" s="139">
        <f t="shared" si="27"/>
        <v>0</v>
      </c>
    </row>
    <row r="145" spans="1:7">
      <c r="A145" s="75" t="s">
        <v>346</v>
      </c>
      <c r="B145" s="139">
        <v>0</v>
      </c>
      <c r="C145" s="139">
        <v>0</v>
      </c>
      <c r="D145" s="139">
        <v>0</v>
      </c>
      <c r="E145" s="139">
        <v>0</v>
      </c>
      <c r="F145" s="139">
        <v>0</v>
      </c>
      <c r="G145" s="139">
        <f t="shared" si="27"/>
        <v>0</v>
      </c>
    </row>
    <row r="146" spans="1:7">
      <c r="A146" s="74" t="s">
        <v>347</v>
      </c>
      <c r="B146" s="139">
        <f t="shared" ref="B146:G146" si="28">SUM(B147:B149)</f>
        <v>250000</v>
      </c>
      <c r="C146" s="139">
        <f t="shared" si="28"/>
        <v>12830775.220000001</v>
      </c>
      <c r="D146" s="139">
        <f t="shared" si="28"/>
        <v>13080775.220000001</v>
      </c>
      <c r="E146" s="139">
        <f t="shared" si="28"/>
        <v>13075716.85</v>
      </c>
      <c r="F146" s="139">
        <f t="shared" si="28"/>
        <v>8376084.9699999997</v>
      </c>
      <c r="G146" s="139">
        <f t="shared" si="28"/>
        <v>5058.3700000010431</v>
      </c>
    </row>
    <row r="147" spans="1:7">
      <c r="A147" s="75" t="s">
        <v>348</v>
      </c>
      <c r="B147" s="136">
        <v>0</v>
      </c>
      <c r="C147" s="136">
        <v>0</v>
      </c>
      <c r="D147" s="138">
        <v>0</v>
      </c>
      <c r="E147" s="136">
        <v>0</v>
      </c>
      <c r="F147" s="142">
        <v>0</v>
      </c>
      <c r="G147" s="139">
        <f>D147-E147</f>
        <v>0</v>
      </c>
    </row>
    <row r="148" spans="1:7">
      <c r="A148" s="75" t="s">
        <v>349</v>
      </c>
      <c r="B148" s="136">
        <v>0</v>
      </c>
      <c r="C148" s="136">
        <v>0</v>
      </c>
      <c r="D148" s="138">
        <v>0</v>
      </c>
      <c r="E148" s="136">
        <v>0</v>
      </c>
      <c r="F148" s="142">
        <v>0</v>
      </c>
      <c r="G148" s="139">
        <f>D148-E148</f>
        <v>0</v>
      </c>
    </row>
    <row r="149" spans="1:7">
      <c r="A149" s="75" t="s">
        <v>350</v>
      </c>
      <c r="B149" s="186">
        <v>250000</v>
      </c>
      <c r="C149" s="186">
        <v>12830775.220000001</v>
      </c>
      <c r="D149" s="185">
        <v>13080775.220000001</v>
      </c>
      <c r="E149" s="186">
        <v>13075716.85</v>
      </c>
      <c r="F149" s="186">
        <v>8376084.9699999997</v>
      </c>
      <c r="G149" s="186">
        <v>5058.3700000010431</v>
      </c>
    </row>
    <row r="150" spans="1:7">
      <c r="A150" s="74" t="s">
        <v>351</v>
      </c>
      <c r="B150" s="139">
        <f t="shared" ref="B150:G150" si="29">SUM(B151:B157)</f>
        <v>0</v>
      </c>
      <c r="C150" s="139">
        <f t="shared" si="29"/>
        <v>0</v>
      </c>
      <c r="D150" s="139">
        <f t="shared" si="29"/>
        <v>0</v>
      </c>
      <c r="E150" s="139">
        <f t="shared" si="29"/>
        <v>0</v>
      </c>
      <c r="F150" s="139">
        <f t="shared" si="29"/>
        <v>0</v>
      </c>
      <c r="G150" s="139">
        <f t="shared" si="29"/>
        <v>0</v>
      </c>
    </row>
    <row r="151" spans="1:7">
      <c r="A151" s="75" t="s">
        <v>352</v>
      </c>
      <c r="B151" s="139">
        <v>0</v>
      </c>
      <c r="C151" s="139">
        <v>0</v>
      </c>
      <c r="D151" s="139">
        <v>0</v>
      </c>
      <c r="E151" s="139">
        <v>0</v>
      </c>
      <c r="F151" s="139">
        <v>0</v>
      </c>
      <c r="G151" s="139">
        <f>D151-E151</f>
        <v>0</v>
      </c>
    </row>
    <row r="152" spans="1:7">
      <c r="A152" s="75" t="s">
        <v>353</v>
      </c>
      <c r="B152" s="139">
        <v>0</v>
      </c>
      <c r="C152" s="139">
        <v>0</v>
      </c>
      <c r="D152" s="139">
        <v>0</v>
      </c>
      <c r="E152" s="139">
        <v>0</v>
      </c>
      <c r="F152" s="139">
        <v>0</v>
      </c>
      <c r="G152" s="139">
        <f t="shared" ref="G152:G157" si="30">D152-E152</f>
        <v>0</v>
      </c>
    </row>
    <row r="153" spans="1:7">
      <c r="A153" s="75" t="s">
        <v>354</v>
      </c>
      <c r="B153" s="139">
        <v>0</v>
      </c>
      <c r="C153" s="139">
        <v>0</v>
      </c>
      <c r="D153" s="139">
        <v>0</v>
      </c>
      <c r="E153" s="139">
        <v>0</v>
      </c>
      <c r="F153" s="139">
        <v>0</v>
      </c>
      <c r="G153" s="139">
        <f t="shared" si="30"/>
        <v>0</v>
      </c>
    </row>
    <row r="154" spans="1:7">
      <c r="A154" s="40" t="s">
        <v>355</v>
      </c>
      <c r="B154" s="139">
        <v>0</v>
      </c>
      <c r="C154" s="139">
        <v>0</v>
      </c>
      <c r="D154" s="139">
        <v>0</v>
      </c>
      <c r="E154" s="139">
        <v>0</v>
      </c>
      <c r="F154" s="139">
        <v>0</v>
      </c>
      <c r="G154" s="139">
        <f t="shared" si="30"/>
        <v>0</v>
      </c>
    </row>
    <row r="155" spans="1:7">
      <c r="A155" s="75" t="s">
        <v>356</v>
      </c>
      <c r="B155" s="139">
        <v>0</v>
      </c>
      <c r="C155" s="139">
        <v>0</v>
      </c>
      <c r="D155" s="139">
        <v>0</v>
      </c>
      <c r="E155" s="139">
        <v>0</v>
      </c>
      <c r="F155" s="139">
        <v>0</v>
      </c>
      <c r="G155" s="139">
        <f t="shared" si="30"/>
        <v>0</v>
      </c>
    </row>
    <row r="156" spans="1:7">
      <c r="A156" s="75" t="s">
        <v>357</v>
      </c>
      <c r="B156" s="139">
        <v>0</v>
      </c>
      <c r="C156" s="139">
        <v>0</v>
      </c>
      <c r="D156" s="139">
        <v>0</v>
      </c>
      <c r="E156" s="139">
        <v>0</v>
      </c>
      <c r="F156" s="139">
        <v>0</v>
      </c>
      <c r="G156" s="139">
        <f t="shared" si="30"/>
        <v>0</v>
      </c>
    </row>
    <row r="157" spans="1:7">
      <c r="A157" s="75" t="s">
        <v>358</v>
      </c>
      <c r="B157" s="139">
        <v>0</v>
      </c>
      <c r="C157" s="139">
        <v>0</v>
      </c>
      <c r="D157" s="139">
        <v>0</v>
      </c>
      <c r="E157" s="139">
        <v>0</v>
      </c>
      <c r="F157" s="139">
        <v>0</v>
      </c>
      <c r="G157" s="139">
        <f t="shared" si="30"/>
        <v>0</v>
      </c>
    </row>
    <row r="158" spans="1:7">
      <c r="A158" s="41"/>
      <c r="B158" s="72"/>
      <c r="C158" s="72"/>
      <c r="D158" s="72"/>
      <c r="E158" s="72"/>
      <c r="F158" s="72"/>
      <c r="G158" s="72"/>
    </row>
    <row r="159" spans="1:7">
      <c r="A159" s="42" t="s">
        <v>360</v>
      </c>
      <c r="B159" s="136">
        <f t="shared" ref="B159:G159" si="31">B9+B84</f>
        <v>110971509.67</v>
      </c>
      <c r="C159" s="136">
        <f t="shared" si="31"/>
        <v>72453051.310000002</v>
      </c>
      <c r="D159" s="136">
        <f t="shared" si="31"/>
        <v>183424560.97999999</v>
      </c>
      <c r="E159" s="136">
        <f t="shared" si="31"/>
        <v>170722209.51999998</v>
      </c>
      <c r="F159" s="136">
        <f t="shared" si="31"/>
        <v>159578312.03999999</v>
      </c>
      <c r="G159" s="136">
        <f t="shared" si="31"/>
        <v>12702351.460000003</v>
      </c>
    </row>
    <row r="160" spans="1:7">
      <c r="A160" s="63"/>
      <c r="B160" s="6"/>
      <c r="C160" s="6"/>
      <c r="D160" s="6"/>
      <c r="E160" s="6"/>
      <c r="F160" s="6"/>
      <c r="G160" s="6"/>
    </row>
    <row r="161" spans="1:1" hidden="1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 gridLines="1"/>
  <pageMargins left="0.19685039370078741" right="0.19685039370078741" top="0.35433070866141736" bottom="0.35433070866141736" header="0.31496062992125984" footer="0.31496062992125984"/>
  <pageSetup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74889036.150000006</v>
      </c>
      <c r="Q2" s="18">
        <f>'Formato 6 a)'!C9</f>
        <v>57765447.590000004</v>
      </c>
      <c r="R2" s="18">
        <f>'Formato 6 a)'!D9</f>
        <v>132654483.73999999</v>
      </c>
      <c r="S2" s="18">
        <f>'Formato 6 a)'!E9</f>
        <v>120404179.26999998</v>
      </c>
      <c r="T2" s="18">
        <f>'Formato 6 a)'!F9</f>
        <v>116153292.00999999</v>
      </c>
      <c r="U2" s="18">
        <f>'Formato 6 a)'!G9</f>
        <v>12250304.470000001</v>
      </c>
    </row>
    <row r="3" spans="1: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34940368.850000001</v>
      </c>
      <c r="Q3" s="18">
        <f>'Formato 6 a)'!C10</f>
        <v>2338300.56</v>
      </c>
      <c r="R3" s="18">
        <f>'Formato 6 a)'!D10</f>
        <v>37278669.409999996</v>
      </c>
      <c r="S3" s="18">
        <f>'Formato 6 a)'!E10</f>
        <v>35325293.439999998</v>
      </c>
      <c r="T3" s="18">
        <f>'Formato 6 a)'!F10</f>
        <v>34835393.049999997</v>
      </c>
      <c r="U3" s="18">
        <f>'Formato 6 a)'!G10</f>
        <v>1953375.9699999979</v>
      </c>
      <c r="V3" s="18"/>
    </row>
    <row r="4" spans="1: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18877874.879999999</v>
      </c>
      <c r="Q4" s="18">
        <f>'Formato 6 a)'!C11</f>
        <v>140878.68</v>
      </c>
      <c r="R4" s="18">
        <f>'Formato 6 a)'!D11</f>
        <v>19018753.559999999</v>
      </c>
      <c r="S4" s="18">
        <f>'Formato 6 a)'!E11</f>
        <v>18375424.370000001</v>
      </c>
      <c r="T4" s="18">
        <f>'Formato 6 a)'!F11</f>
        <v>18356255.809999999</v>
      </c>
      <c r="U4" s="18">
        <f>'Formato 6 a)'!G11</f>
        <v>643329.18999999762</v>
      </c>
      <c r="V4" s="18"/>
    </row>
    <row r="5" spans="1: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1379628</v>
      </c>
      <c r="Q5" s="18">
        <f>'Formato 6 a)'!C12</f>
        <v>821963.1</v>
      </c>
      <c r="R5" s="18">
        <f>'Formato 6 a)'!D12</f>
        <v>2201591.1</v>
      </c>
      <c r="S5" s="18">
        <f>'Formato 6 a)'!E12</f>
        <v>1763205.9</v>
      </c>
      <c r="T5" s="18">
        <f>'Formato 6 a)'!F12</f>
        <v>1717724.07</v>
      </c>
      <c r="U5" s="18">
        <f>'Formato 6 a)'!G12</f>
        <v>438385.20000000019</v>
      </c>
      <c r="V5" s="18"/>
    </row>
    <row r="6" spans="1: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3092227.14</v>
      </c>
      <c r="Q6" s="18">
        <f>'Formato 6 a)'!C13</f>
        <v>-172787.98</v>
      </c>
      <c r="R6" s="18">
        <f>'Formato 6 a)'!D13</f>
        <v>2919439.16</v>
      </c>
      <c r="S6" s="18">
        <f>'Formato 6 a)'!E13</f>
        <v>2552106.41</v>
      </c>
      <c r="T6" s="18">
        <f>'Formato 6 a)'!F13</f>
        <v>2550971.41</v>
      </c>
      <c r="U6" s="18">
        <f>'Formato 6 a)'!G13</f>
        <v>367332.75</v>
      </c>
      <c r="V6" s="18"/>
    </row>
    <row r="7" spans="1: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2100000</v>
      </c>
      <c r="Q7" s="18">
        <f>'Formato 6 a)'!C14</f>
        <v>505401.25</v>
      </c>
      <c r="R7" s="18">
        <f>'Formato 6 a)'!D14</f>
        <v>2605401.25</v>
      </c>
      <c r="S7" s="18">
        <f>'Formato 6 a)'!E14</f>
        <v>2605401.25</v>
      </c>
      <c r="T7" s="18">
        <f>'Formato 6 a)'!F14</f>
        <v>2249031.4900000002</v>
      </c>
      <c r="U7" s="18">
        <f>'Formato 6 a)'!G14</f>
        <v>0</v>
      </c>
      <c r="V7" s="18"/>
      <c r="W7" s="18"/>
      <c r="X7" s="18"/>
      <c r="Y7" s="18"/>
    </row>
    <row r="8" spans="1: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9490638.8300000001</v>
      </c>
      <c r="Q8" s="18">
        <f>'Formato 6 a)'!C15</f>
        <v>1042845.51</v>
      </c>
      <c r="R8" s="18">
        <f>'Formato 6 a)'!D15</f>
        <v>10533484.34</v>
      </c>
      <c r="S8" s="18">
        <f>'Formato 6 a)'!E15</f>
        <v>10029155.51</v>
      </c>
      <c r="T8" s="18">
        <f>'Formato 6 a)'!F15</f>
        <v>9961410.2699999996</v>
      </c>
      <c r="U8" s="18">
        <f>'Formato 6 a)'!G15</f>
        <v>504328.83000000007</v>
      </c>
    </row>
    <row r="9" spans="1: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5406800</v>
      </c>
      <c r="Q11" s="18">
        <f>'Formato 6 a)'!C18</f>
        <v>3658169.79</v>
      </c>
      <c r="R11" s="18">
        <f>'Formato 6 a)'!D18</f>
        <v>9064969.7899999991</v>
      </c>
      <c r="S11" s="18">
        <f>'Formato 6 a)'!E18</f>
        <v>8110585.9799999995</v>
      </c>
      <c r="T11" s="18">
        <f>'Formato 6 a)'!F18</f>
        <v>7916951.8600000003</v>
      </c>
      <c r="U11" s="18">
        <f>'Formato 6 a)'!G18</f>
        <v>954383.80999999959</v>
      </c>
    </row>
    <row r="12" spans="1: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393300</v>
      </c>
      <c r="Q12" s="18">
        <f>'Formato 6 a)'!C19</f>
        <v>270813.73</v>
      </c>
      <c r="R12" s="18">
        <f>'Formato 6 a)'!D19</f>
        <v>664113.73</v>
      </c>
      <c r="S12" s="18">
        <f>'Formato 6 a)'!E19</f>
        <v>532055.26</v>
      </c>
      <c r="T12" s="18">
        <f>'Formato 6 a)'!F19</f>
        <v>535258.81999999995</v>
      </c>
      <c r="U12" s="18">
        <f>'Formato 6 a)'!G19</f>
        <v>132058.46999999997</v>
      </c>
    </row>
    <row r="13" spans="1: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274500</v>
      </c>
      <c r="Q13" s="18">
        <f>'Formato 6 a)'!C20</f>
        <v>-176978.82</v>
      </c>
      <c r="R13" s="18">
        <f>'Formato 6 a)'!D20</f>
        <v>97521.18</v>
      </c>
      <c r="S13" s="18">
        <f>'Formato 6 a)'!E20</f>
        <v>78039.7</v>
      </c>
      <c r="T13" s="18">
        <f>'Formato 6 a)'!F20</f>
        <v>78039.7</v>
      </c>
      <c r="U13" s="18">
        <f>'Formato 6 a)'!G20</f>
        <v>19481.479999999996</v>
      </c>
    </row>
    <row r="14" spans="1: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10000</v>
      </c>
      <c r="Q14" s="18">
        <f>'Formato 6 a)'!C21</f>
        <v>-10000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262600</v>
      </c>
      <c r="Q15" s="18">
        <f>'Formato 6 a)'!C22</f>
        <v>1145424.03</v>
      </c>
      <c r="R15" s="18">
        <f>'Formato 6 a)'!D22</f>
        <v>1408024.03</v>
      </c>
      <c r="S15" s="18">
        <f>'Formato 6 a)'!E22</f>
        <v>1158444.82</v>
      </c>
      <c r="T15" s="18">
        <f>'Formato 6 a)'!F22</f>
        <v>1119326.3700000001</v>
      </c>
      <c r="U15" s="18">
        <f>'Formato 6 a)'!G22</f>
        <v>249579.20999999996</v>
      </c>
    </row>
    <row r="16" spans="1: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374900</v>
      </c>
      <c r="Q16" s="18">
        <f>'Formato 6 a)'!C23</f>
        <v>231689.07</v>
      </c>
      <c r="R16" s="18">
        <f>'Formato 6 a)'!D23</f>
        <v>606589.07000000007</v>
      </c>
      <c r="S16" s="18">
        <f>'Formato 6 a)'!E23</f>
        <v>520407.62</v>
      </c>
      <c r="T16" s="18">
        <f>'Formato 6 a)'!F23</f>
        <v>494337.62</v>
      </c>
      <c r="U16" s="18">
        <f>'Formato 6 a)'!G23</f>
        <v>86181.45000000007</v>
      </c>
    </row>
    <row r="17" spans="1:21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3055000</v>
      </c>
      <c r="Q17" s="18">
        <f>'Formato 6 a)'!C24</f>
        <v>1550896.8</v>
      </c>
      <c r="R17" s="18">
        <f>'Formato 6 a)'!D24</f>
        <v>4605896.8</v>
      </c>
      <c r="S17" s="18">
        <f>'Formato 6 a)'!E24</f>
        <v>4544520.2</v>
      </c>
      <c r="T17" s="18">
        <f>'Formato 6 a)'!F24</f>
        <v>4511990.9800000004</v>
      </c>
      <c r="U17" s="18">
        <f>'Formato 6 a)'!G24</f>
        <v>61376.599999999627</v>
      </c>
    </row>
    <row r="18" spans="1:21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93500</v>
      </c>
      <c r="Q18" s="18">
        <f>'Formato 6 a)'!C25</f>
        <v>147552.07</v>
      </c>
      <c r="R18" s="18">
        <f>'Formato 6 a)'!D25</f>
        <v>241052.07</v>
      </c>
      <c r="S18" s="18">
        <f>'Formato 6 a)'!E25</f>
        <v>218727.91</v>
      </c>
      <c r="T18" s="18">
        <f>'Formato 6 a)'!F25</f>
        <v>218727.91</v>
      </c>
      <c r="U18" s="18">
        <f>'Formato 6 a)'!G25</f>
        <v>22324.160000000003</v>
      </c>
    </row>
    <row r="19" spans="1:21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7000</v>
      </c>
      <c r="Q19" s="18">
        <f>'Formato 6 a)'!C26</f>
        <v>-5000</v>
      </c>
      <c r="R19" s="18">
        <f>'Formato 6 a)'!D26</f>
        <v>2000</v>
      </c>
      <c r="S19" s="18">
        <f>'Formato 6 a)'!E26</f>
        <v>0</v>
      </c>
      <c r="T19" s="18">
        <f>'Formato 6 a)'!F26</f>
        <v>0</v>
      </c>
      <c r="U19" s="18">
        <f>'Formato 6 a)'!G26</f>
        <v>2000</v>
      </c>
    </row>
    <row r="20" spans="1:21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936000</v>
      </c>
      <c r="Q20" s="18">
        <f>'Formato 6 a)'!C27</f>
        <v>503772.91</v>
      </c>
      <c r="R20" s="18">
        <f>'Formato 6 a)'!D27</f>
        <v>1439772.91</v>
      </c>
      <c r="S20" s="18">
        <f>'Formato 6 a)'!E27</f>
        <v>1058390.47</v>
      </c>
      <c r="T20" s="18">
        <f>'Formato 6 a)'!F27</f>
        <v>959270.46</v>
      </c>
      <c r="U20" s="18">
        <f>'Formato 6 a)'!G27</f>
        <v>381382.43999999994</v>
      </c>
    </row>
    <row r="21" spans="1:21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18698867.300000001</v>
      </c>
      <c r="Q21" s="18">
        <f>'Formato 6 a)'!C28</f>
        <v>1140738.8099999998</v>
      </c>
      <c r="R21" s="18">
        <f>'Formato 6 a)'!D28</f>
        <v>19839606.109999999</v>
      </c>
      <c r="S21" s="18">
        <f>'Formato 6 a)'!E28</f>
        <v>18623881.669999998</v>
      </c>
      <c r="T21" s="18">
        <f>'Formato 6 a)'!F28</f>
        <v>18502318.659999996</v>
      </c>
      <c r="U21" s="18">
        <f>'Formato 6 a)'!G28</f>
        <v>1215724.4400000011</v>
      </c>
    </row>
    <row r="22" spans="1:21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12666663.300000001</v>
      </c>
      <c r="Q22" s="18">
        <f>'Formato 6 a)'!C29</f>
        <v>-392415.43</v>
      </c>
      <c r="R22" s="18">
        <f>'Formato 6 a)'!D29</f>
        <v>12274247.870000001</v>
      </c>
      <c r="S22" s="18">
        <f>'Formato 6 a)'!E29</f>
        <v>11931757.51</v>
      </c>
      <c r="T22" s="18">
        <f>'Formato 6 a)'!F29</f>
        <v>11968039.789999999</v>
      </c>
      <c r="U22" s="18">
        <f>'Formato 6 a)'!G29</f>
        <v>342490.36000000127</v>
      </c>
    </row>
    <row r="23" spans="1:21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272000</v>
      </c>
      <c r="Q23" s="18">
        <f>'Formato 6 a)'!C30</f>
        <v>172592</v>
      </c>
      <c r="R23" s="18">
        <f>'Formato 6 a)'!D30</f>
        <v>444592</v>
      </c>
      <c r="S23" s="18">
        <f>'Formato 6 a)'!E30</f>
        <v>415592</v>
      </c>
      <c r="T23" s="18">
        <f>'Formato 6 a)'!F30</f>
        <v>381892</v>
      </c>
      <c r="U23" s="18">
        <f>'Formato 6 a)'!G30</f>
        <v>29000</v>
      </c>
    </row>
    <row r="24" spans="1:21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921704</v>
      </c>
      <c r="Q24" s="18">
        <f>'Formato 6 a)'!C31</f>
        <v>-125785.14</v>
      </c>
      <c r="R24" s="18">
        <f>'Formato 6 a)'!D31</f>
        <v>795918.86</v>
      </c>
      <c r="S24" s="18">
        <f>'Formato 6 a)'!E31</f>
        <v>676370.73</v>
      </c>
      <c r="T24" s="18">
        <f>'Formato 6 a)'!F31</f>
        <v>667034.73</v>
      </c>
      <c r="U24" s="18">
        <f>'Formato 6 a)'!G31</f>
        <v>119548.13</v>
      </c>
    </row>
    <row r="25" spans="1:21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229000</v>
      </c>
      <c r="Q25" s="18">
        <f>'Formato 6 a)'!C32</f>
        <v>186313.55</v>
      </c>
      <c r="R25" s="18">
        <f>'Formato 6 a)'!D32</f>
        <v>415313.55</v>
      </c>
      <c r="S25" s="18">
        <f>'Formato 6 a)'!E32</f>
        <v>207640.53</v>
      </c>
      <c r="T25" s="18">
        <f>'Formato 6 a)'!F32</f>
        <v>207640.53</v>
      </c>
      <c r="U25" s="18">
        <f>'Formato 6 a)'!G32</f>
        <v>207673.02</v>
      </c>
    </row>
    <row r="26" spans="1:21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505000</v>
      </c>
      <c r="Q26" s="18">
        <f>'Formato 6 a)'!C33</f>
        <v>546532.63</v>
      </c>
      <c r="R26" s="18">
        <f>'Formato 6 a)'!D33</f>
        <v>1051532.6299999999</v>
      </c>
      <c r="S26" s="18">
        <f>'Formato 6 a)'!E33</f>
        <v>765716.86</v>
      </c>
      <c r="T26" s="18">
        <f>'Formato 6 a)'!F33</f>
        <v>756689.94</v>
      </c>
      <c r="U26" s="18">
        <f>'Formato 6 a)'!G33</f>
        <v>285815.7699999999</v>
      </c>
    </row>
    <row r="27" spans="1:21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288000</v>
      </c>
      <c r="Q27" s="18">
        <f>'Formato 6 a)'!C34</f>
        <v>95000</v>
      </c>
      <c r="R27" s="18">
        <f>'Formato 6 a)'!D34</f>
        <v>383000</v>
      </c>
      <c r="S27" s="18">
        <f>'Formato 6 a)'!E34</f>
        <v>371253.4</v>
      </c>
      <c r="T27" s="18">
        <f>'Formato 6 a)'!F34</f>
        <v>371253.4</v>
      </c>
      <c r="U27" s="18">
        <f>'Formato 6 a)'!G34</f>
        <v>11746.599999999977</v>
      </c>
    </row>
    <row r="28" spans="1:21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98500</v>
      </c>
      <c r="Q28" s="18">
        <f>'Formato 6 a)'!C35</f>
        <v>54409.63</v>
      </c>
      <c r="R28" s="18">
        <f>'Formato 6 a)'!D35</f>
        <v>152909.63</v>
      </c>
      <c r="S28" s="18">
        <f>'Formato 6 a)'!E35</f>
        <v>94835.1</v>
      </c>
      <c r="T28" s="18">
        <f>'Formato 6 a)'!F35</f>
        <v>87835.1</v>
      </c>
      <c r="U28" s="18">
        <f>'Formato 6 a)'!G35</f>
        <v>58074.53</v>
      </c>
    </row>
    <row r="29" spans="1:21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2780000</v>
      </c>
      <c r="Q29" s="18">
        <f>'Formato 6 a)'!C36</f>
        <v>708231.14</v>
      </c>
      <c r="R29" s="18">
        <f>'Formato 6 a)'!D36</f>
        <v>3488231.14</v>
      </c>
      <c r="S29" s="18">
        <f>'Formato 6 a)'!E36</f>
        <v>3421963.54</v>
      </c>
      <c r="T29" s="18">
        <f>'Formato 6 a)'!F36</f>
        <v>3409190.17</v>
      </c>
      <c r="U29" s="18">
        <f>'Formato 6 a)'!G36</f>
        <v>66267.600000000093</v>
      </c>
    </row>
    <row r="30" spans="1:21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938000</v>
      </c>
      <c r="Q30" s="18">
        <f>'Formato 6 a)'!C37</f>
        <v>-104139.57</v>
      </c>
      <c r="R30" s="18">
        <f>'Formato 6 a)'!D37</f>
        <v>833860.42999999993</v>
      </c>
      <c r="S30" s="18">
        <f>'Formato 6 a)'!E37</f>
        <v>738752</v>
      </c>
      <c r="T30" s="18">
        <f>'Formato 6 a)'!F37</f>
        <v>652743</v>
      </c>
      <c r="U30" s="18">
        <f>'Formato 6 a)'!G37</f>
        <v>95108.429999999935</v>
      </c>
    </row>
    <row r="31" spans="1:21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12099500</v>
      </c>
      <c r="Q31" s="18">
        <f>'Formato 6 a)'!C38</f>
        <v>12565906.52</v>
      </c>
      <c r="R31" s="18">
        <f>'Formato 6 a)'!D38</f>
        <v>24665406.52</v>
      </c>
      <c r="S31" s="18">
        <f>'Formato 6 a)'!E38</f>
        <v>23516132.68</v>
      </c>
      <c r="T31" s="18">
        <f>'Formato 6 a)'!F38</f>
        <v>23510632.68</v>
      </c>
      <c r="U31" s="18">
        <f>'Formato 6 a)'!G38</f>
        <v>1149273.8399999994</v>
      </c>
    </row>
    <row r="32" spans="1:21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4650000</v>
      </c>
      <c r="Q32" s="18">
        <f>'Formato 6 a)'!C39</f>
        <v>-590290</v>
      </c>
      <c r="R32" s="18">
        <f>'Formato 6 a)'!D39</f>
        <v>4059710</v>
      </c>
      <c r="S32" s="18">
        <f>'Formato 6 a)'!E39</f>
        <v>4054313.51</v>
      </c>
      <c r="T32" s="18">
        <f>'Formato 6 a)'!F39</f>
        <v>4054313.51</v>
      </c>
      <c r="U32" s="18">
        <f>'Formato 6 a)'!G39</f>
        <v>5396.4900000002235</v>
      </c>
    </row>
    <row r="33" spans="1:21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800000</v>
      </c>
      <c r="Q34" s="18">
        <f>'Formato 6 a)'!C41</f>
        <v>2476690.02</v>
      </c>
      <c r="R34" s="18">
        <f>'Formato 6 a)'!D41</f>
        <v>3276690.02</v>
      </c>
      <c r="S34" s="18">
        <f>'Formato 6 a)'!E41</f>
        <v>3268285.29</v>
      </c>
      <c r="T34" s="18">
        <f>'Formato 6 a)'!F41</f>
        <v>3268285.29</v>
      </c>
      <c r="U34" s="18">
        <f>'Formato 6 a)'!G41</f>
        <v>8404.7299999999814</v>
      </c>
    </row>
    <row r="35" spans="1:21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6528000</v>
      </c>
      <c r="Q35" s="18">
        <f>'Formato 6 a)'!C42</f>
        <v>10679506.5</v>
      </c>
      <c r="R35" s="18">
        <f>'Formato 6 a)'!D42</f>
        <v>17207506.5</v>
      </c>
      <c r="S35" s="18">
        <f>'Formato 6 a)'!E42</f>
        <v>16117653.880000001</v>
      </c>
      <c r="T35" s="18">
        <f>'Formato 6 a)'!F42</f>
        <v>16112153.880000001</v>
      </c>
      <c r="U35" s="18">
        <f>'Formato 6 a)'!G42</f>
        <v>1089852.6199999992</v>
      </c>
    </row>
    <row r="36" spans="1:21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121500</v>
      </c>
      <c r="Q36" s="18">
        <f>'Formato 6 a)'!C43</f>
        <v>0</v>
      </c>
      <c r="R36" s="18">
        <f>'Formato 6 a)'!D43</f>
        <v>121500</v>
      </c>
      <c r="S36" s="18">
        <f>'Formato 6 a)'!E43</f>
        <v>75880</v>
      </c>
      <c r="T36" s="18">
        <f>'Formato 6 a)'!F43</f>
        <v>75880</v>
      </c>
      <c r="U36" s="18">
        <f>'Formato 6 a)'!G43</f>
        <v>45620</v>
      </c>
    </row>
    <row r="37" spans="1:21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423500</v>
      </c>
      <c r="Q41" s="18">
        <f>'Formato 6 a)'!C48</f>
        <v>172730.2</v>
      </c>
      <c r="R41" s="18">
        <f>'Formato 6 a)'!D48</f>
        <v>596230.19999999995</v>
      </c>
      <c r="S41" s="18">
        <f>'Formato 6 a)'!E48</f>
        <v>494602.96</v>
      </c>
      <c r="T41" s="18">
        <f>'Formato 6 a)'!F48</f>
        <v>494602.96</v>
      </c>
      <c r="U41" s="18">
        <f>'Formato 6 a)'!G48</f>
        <v>101627.24</v>
      </c>
    </row>
    <row r="42" spans="1:21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69500</v>
      </c>
      <c r="Q42" s="18">
        <f>'Formato 6 a)'!C49</f>
        <v>-9631</v>
      </c>
      <c r="R42" s="18">
        <f>'Formato 6 a)'!D49</f>
        <v>59869</v>
      </c>
      <c r="S42" s="18">
        <f>'Formato 6 a)'!E49</f>
        <v>58869</v>
      </c>
      <c r="T42" s="18">
        <f>'Formato 6 a)'!F49</f>
        <v>58869</v>
      </c>
      <c r="U42" s="18">
        <f>'Formato 6 a)'!G49</f>
        <v>1000</v>
      </c>
    </row>
    <row r="43" spans="1:21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154000</v>
      </c>
      <c r="Q47" s="18">
        <f>'Formato 6 a)'!C54</f>
        <v>-26100</v>
      </c>
      <c r="R47" s="18">
        <f>'Formato 6 a)'!D54</f>
        <v>127900</v>
      </c>
      <c r="S47" s="18">
        <f>'Formato 6 a)'!E54</f>
        <v>112733.96</v>
      </c>
      <c r="T47" s="18">
        <f>'Formato 6 a)'!F54</f>
        <v>112733.96</v>
      </c>
      <c r="U47" s="18">
        <f>'Formato 6 a)'!G54</f>
        <v>15166.039999999994</v>
      </c>
    </row>
    <row r="48" spans="1:21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200000</v>
      </c>
      <c r="Q49" s="18">
        <f>'Formato 6 a)'!C56</f>
        <v>208461.2</v>
      </c>
      <c r="R49" s="18">
        <f>'Formato 6 a)'!D56</f>
        <v>408461.2</v>
      </c>
      <c r="S49" s="18">
        <f>'Formato 6 a)'!E56</f>
        <v>323000</v>
      </c>
      <c r="T49" s="18">
        <f>'Formato 6 a)'!F56</f>
        <v>323000</v>
      </c>
      <c r="U49" s="18">
        <f>'Formato 6 a)'!G56</f>
        <v>85461.200000000012</v>
      </c>
    </row>
    <row r="50" spans="1:21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200000</v>
      </c>
      <c r="Q51" s="18">
        <f>'Formato 6 a)'!C58</f>
        <v>37551718.880000003</v>
      </c>
      <c r="R51" s="18">
        <f>'Formato 6 a)'!D58</f>
        <v>37751718.880000003</v>
      </c>
      <c r="S51" s="18">
        <f>'Formato 6 a)'!E58</f>
        <v>31288074.630000003</v>
      </c>
      <c r="T51" s="18">
        <f>'Formato 6 a)'!F58</f>
        <v>29243730.310000002</v>
      </c>
      <c r="U51" s="18">
        <f>'Formato 6 a)'!G58</f>
        <v>6463644.2500000009</v>
      </c>
    </row>
    <row r="52" spans="1:21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200000</v>
      </c>
      <c r="Q52" s="18">
        <f>'Formato 6 a)'!C59</f>
        <v>37084908.740000002</v>
      </c>
      <c r="R52" s="18">
        <f>'Formato 6 a)'!D59</f>
        <v>37284908.740000002</v>
      </c>
      <c r="S52" s="18">
        <f>'Formato 6 a)'!E59</f>
        <v>30830899.600000001</v>
      </c>
      <c r="T52" s="18">
        <f>'Formato 6 a)'!F59</f>
        <v>28786555.280000001</v>
      </c>
      <c r="U52" s="18">
        <f>'Formato 6 a)'!G59</f>
        <v>6454009.1400000006</v>
      </c>
    </row>
    <row r="53" spans="1:21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466810.14</v>
      </c>
      <c r="R53" s="18">
        <f>'Formato 6 a)'!D60</f>
        <v>466810.14</v>
      </c>
      <c r="S53" s="18">
        <f>'Formato 6 a)'!E60</f>
        <v>457175.03</v>
      </c>
      <c r="T53" s="18">
        <f>'Formato 6 a)'!F60</f>
        <v>457175.03</v>
      </c>
      <c r="U53" s="18">
        <f>'Formato 6 a)'!G60</f>
        <v>9635.109999999986</v>
      </c>
    </row>
    <row r="54" spans="1:21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5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3120000</v>
      </c>
      <c r="Q64" s="18">
        <f>'Formato 6 a)'!C71</f>
        <v>337882.83</v>
      </c>
      <c r="R64" s="18">
        <f>'Formato 6 a)'!D71</f>
        <v>3457882.83</v>
      </c>
      <c r="S64" s="18">
        <f>'Formato 6 a)'!E71</f>
        <v>3045607.91</v>
      </c>
      <c r="T64" s="18">
        <f>'Formato 6 a)'!F71</f>
        <v>1649662.49</v>
      </c>
      <c r="U64" s="18">
        <f>'Formato 6 a)'!G71</f>
        <v>412274.91999999993</v>
      </c>
    </row>
    <row r="65" spans="1:21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3120000</v>
      </c>
      <c r="Q67" s="18">
        <f>'Formato 6 a)'!C74</f>
        <v>337882.83</v>
      </c>
      <c r="R67" s="18">
        <f>'Formato 6 a)'!D74</f>
        <v>3457882.83</v>
      </c>
      <c r="S67" s="18">
        <f>'Formato 6 a)'!E74</f>
        <v>3045607.91</v>
      </c>
      <c r="T67" s="18">
        <f>'Formato 6 a)'!F74</f>
        <v>1649662.49</v>
      </c>
      <c r="U67" s="18">
        <f>'Formato 6 a)'!G74</f>
        <v>412274.91999999993</v>
      </c>
    </row>
    <row r="68" spans="1:21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36082473.519999996</v>
      </c>
      <c r="Q76">
        <f>'Formato 6 a)'!C84</f>
        <v>14687603.719999999</v>
      </c>
      <c r="R76">
        <f>'Formato 6 a)'!D84</f>
        <v>50770077.240000002</v>
      </c>
      <c r="S76">
        <f>'Formato 6 a)'!E84</f>
        <v>50318030.25</v>
      </c>
      <c r="T76">
        <f>'Formato 6 a)'!F84</f>
        <v>43425020.030000001</v>
      </c>
      <c r="U76">
        <f>'Formato 6 a)'!G84</f>
        <v>452046.99000000232</v>
      </c>
    </row>
    <row r="77" spans="1:21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7683576.8799999999</v>
      </c>
      <c r="Q77">
        <f>'Formato 6 a)'!C85</f>
        <v>-427600.29000000004</v>
      </c>
      <c r="R77">
        <f>'Formato 6 a)'!D85</f>
        <v>7255976.5899999999</v>
      </c>
      <c r="S77">
        <f>'Formato 6 a)'!E85</f>
        <v>7255976.5899999999</v>
      </c>
      <c r="T77">
        <f>'Formato 6 a)'!F85</f>
        <v>7211065.0499999989</v>
      </c>
      <c r="U77">
        <f>'Formato 6 a)'!G85</f>
        <v>0</v>
      </c>
    </row>
    <row r="78" spans="1:21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5469600</v>
      </c>
      <c r="Q78">
        <f>'Formato 6 a)'!C86</f>
        <v>-324142.36</v>
      </c>
      <c r="R78">
        <f>'Formato 6 a)'!D86</f>
        <v>5145457.6399999997</v>
      </c>
      <c r="S78">
        <f>'Formato 6 a)'!E86</f>
        <v>5145457.6399999997</v>
      </c>
      <c r="T78">
        <f>'Formato 6 a)'!F86</f>
        <v>5145457.6399999997</v>
      </c>
      <c r="U78">
        <f>'Formato 6 a)'!G86</f>
        <v>0</v>
      </c>
    </row>
    <row r="79" spans="1:21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18000</v>
      </c>
      <c r="R79">
        <f>'Formato 6 a)'!D87</f>
        <v>18000</v>
      </c>
      <c r="S79">
        <f>'Formato 6 a)'!E87</f>
        <v>18000</v>
      </c>
      <c r="T79">
        <f>'Formato 6 a)'!F87</f>
        <v>18000</v>
      </c>
      <c r="U79">
        <f>'Formato 6 a)'!G87</f>
        <v>0</v>
      </c>
    </row>
    <row r="80" spans="1:21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832059.84</v>
      </c>
      <c r="Q80">
        <f>'Formato 6 a)'!C88</f>
        <v>-27212.13</v>
      </c>
      <c r="R80">
        <f>'Formato 6 a)'!D88</f>
        <v>804847.71</v>
      </c>
      <c r="S80">
        <f>'Formato 6 a)'!E88</f>
        <v>804847.71</v>
      </c>
      <c r="T80">
        <f>'Formato 6 a)'!F88</f>
        <v>759936.17</v>
      </c>
      <c r="U80">
        <f>'Formato 6 a)'!G88</f>
        <v>0</v>
      </c>
    </row>
    <row r="81" spans="1:21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100000</v>
      </c>
      <c r="Q81">
        <f>'Formato 6 a)'!C89</f>
        <v>-1539.45</v>
      </c>
      <c r="R81">
        <f>'Formato 6 a)'!D89</f>
        <v>98460.55</v>
      </c>
      <c r="S81">
        <f>'Formato 6 a)'!E89</f>
        <v>98460.55</v>
      </c>
      <c r="T81">
        <f>'Formato 6 a)'!F89</f>
        <v>98460.55</v>
      </c>
      <c r="U81">
        <f>'Formato 6 a)'!G89</f>
        <v>0</v>
      </c>
    </row>
    <row r="82" spans="1:21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1281917.04</v>
      </c>
      <c r="Q82">
        <f>'Formato 6 a)'!C90</f>
        <v>-92706.35</v>
      </c>
      <c r="R82">
        <f>'Formato 6 a)'!D90</f>
        <v>1189210.69</v>
      </c>
      <c r="S82">
        <f>'Formato 6 a)'!E90</f>
        <v>1189210.69</v>
      </c>
      <c r="T82">
        <f>'Formato 6 a)'!F90</f>
        <v>1189210.69</v>
      </c>
      <c r="U82">
        <f>'Formato 6 a)'!G90</f>
        <v>0</v>
      </c>
    </row>
    <row r="83" spans="1:21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2575500</v>
      </c>
      <c r="Q85">
        <f>'Formato 6 a)'!C93</f>
        <v>3743518.5</v>
      </c>
      <c r="R85">
        <f>'Formato 6 a)'!D93</f>
        <v>6319018.5</v>
      </c>
      <c r="S85">
        <f>'Formato 6 a)'!E93</f>
        <v>6319018.5</v>
      </c>
      <c r="T85">
        <f>'Formato 6 a)'!F93</f>
        <v>6141172.7199999997</v>
      </c>
      <c r="U85">
        <f>'Formato 6 a)'!G93</f>
        <v>0</v>
      </c>
    </row>
    <row r="86" spans="1:21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177883.7</v>
      </c>
      <c r="R86">
        <f>'Formato 6 a)'!D94</f>
        <v>177883.7</v>
      </c>
      <c r="S86">
        <f>'Formato 6 a)'!E94</f>
        <v>177883.7</v>
      </c>
      <c r="T86">
        <f>'Formato 6 a)'!F94</f>
        <v>177883.7</v>
      </c>
      <c r="U86">
        <f>'Formato 6 a)'!G94</f>
        <v>0</v>
      </c>
    </row>
    <row r="87" spans="1:21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20000</v>
      </c>
      <c r="Q87">
        <f>'Formato 6 a)'!C95</f>
        <v>31388.98</v>
      </c>
      <c r="R87">
        <f>'Formato 6 a)'!D95</f>
        <v>51388.979999999996</v>
      </c>
      <c r="S87">
        <f>'Formato 6 a)'!E95</f>
        <v>51388.98</v>
      </c>
      <c r="T87">
        <f>'Formato 6 a)'!F95</f>
        <v>51388.98</v>
      </c>
      <c r="U87">
        <f>'Formato 6 a)'!G95</f>
        <v>0</v>
      </c>
    </row>
    <row r="88" spans="1:21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375000</v>
      </c>
      <c r="Q89">
        <f>'Formato 6 a)'!C97</f>
        <v>1885622.16</v>
      </c>
      <c r="R89">
        <f>'Formato 6 a)'!D97</f>
        <v>2260622.16</v>
      </c>
      <c r="S89">
        <f>'Formato 6 a)'!E97</f>
        <v>2260622.16</v>
      </c>
      <c r="T89">
        <f>'Formato 6 a)'!F97</f>
        <v>2260622.16</v>
      </c>
      <c r="U89">
        <f>'Formato 6 a)'!G97</f>
        <v>0</v>
      </c>
    </row>
    <row r="90" spans="1:21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175000</v>
      </c>
      <c r="Q90">
        <f>'Formato 6 a)'!C98</f>
        <v>118341.23</v>
      </c>
      <c r="R90">
        <f>'Formato 6 a)'!D98</f>
        <v>293341.23</v>
      </c>
      <c r="S90">
        <f>'Formato 6 a)'!E98</f>
        <v>293341.23</v>
      </c>
      <c r="T90">
        <f>'Formato 6 a)'!F98</f>
        <v>293341.23</v>
      </c>
      <c r="U90">
        <f>'Formato 6 a)'!G98</f>
        <v>0</v>
      </c>
    </row>
    <row r="91" spans="1:21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1568000</v>
      </c>
      <c r="Q91">
        <f>'Formato 6 a)'!C99</f>
        <v>939967.58</v>
      </c>
      <c r="R91">
        <f>'Formato 6 a)'!D99</f>
        <v>2507967.58</v>
      </c>
      <c r="S91">
        <f>'Formato 6 a)'!E99</f>
        <v>2507967.58</v>
      </c>
      <c r="T91">
        <f>'Formato 6 a)'!F99</f>
        <v>2368401.7999999998</v>
      </c>
      <c r="U91">
        <f>'Formato 6 a)'!G99</f>
        <v>0</v>
      </c>
    </row>
    <row r="92" spans="1:21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127000</v>
      </c>
      <c r="Q92">
        <f>'Formato 6 a)'!C100</f>
        <v>-88720</v>
      </c>
      <c r="R92">
        <f>'Formato 6 a)'!D100</f>
        <v>38280</v>
      </c>
      <c r="S92">
        <f>'Formato 6 a)'!E100</f>
        <v>38280</v>
      </c>
      <c r="T92">
        <f>'Formato 6 a)'!F100</f>
        <v>0</v>
      </c>
      <c r="U92">
        <f>'Formato 6 a)'!G100</f>
        <v>0</v>
      </c>
    </row>
    <row r="93" spans="1:21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310500</v>
      </c>
      <c r="Q94">
        <f>'Formato 6 a)'!C102</f>
        <v>679034.85</v>
      </c>
      <c r="R94">
        <f>'Formato 6 a)'!D102</f>
        <v>989534.85</v>
      </c>
      <c r="S94">
        <f>'Formato 6 a)'!E102</f>
        <v>989534.85</v>
      </c>
      <c r="T94">
        <f>'Formato 6 a)'!F102</f>
        <v>989534.85</v>
      </c>
      <c r="U94">
        <f>'Formato 6 a)'!G102</f>
        <v>0</v>
      </c>
    </row>
    <row r="95" spans="1:21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25508396.640000001</v>
      </c>
      <c r="Q95">
        <f>'Formato 6 a)'!C103</f>
        <v>-23000529.260000002</v>
      </c>
      <c r="R95">
        <f>'Formato 6 a)'!D103</f>
        <v>2507867.3800000022</v>
      </c>
      <c r="S95">
        <f>'Formato 6 a)'!E103</f>
        <v>2457653.54</v>
      </c>
      <c r="T95">
        <f>'Formato 6 a)'!F103</f>
        <v>2194249.2599999998</v>
      </c>
      <c r="U95">
        <f>'Formato 6 a)'!G103</f>
        <v>50213.840000001939</v>
      </c>
    </row>
    <row r="96" spans="1:21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1484208.04</v>
      </c>
      <c r="Q96">
        <f>'Formato 6 a)'!C104</f>
        <v>-616893.76</v>
      </c>
      <c r="R96">
        <f>'Formato 6 a)'!D104</f>
        <v>867314.28</v>
      </c>
      <c r="S96">
        <f>'Formato 6 a)'!E104</f>
        <v>867314.28</v>
      </c>
      <c r="T96">
        <f>'Formato 6 a)'!F104</f>
        <v>673510</v>
      </c>
      <c r="U96">
        <f>'Formato 6 a)'!G104</f>
        <v>0</v>
      </c>
    </row>
    <row r="97" spans="1:21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69610</v>
      </c>
      <c r="R98">
        <f>'Formato 6 a)'!D106</f>
        <v>69610</v>
      </c>
      <c r="S98">
        <f>'Formato 6 a)'!E106</f>
        <v>69600</v>
      </c>
      <c r="T98">
        <f>'Formato 6 a)'!F106</f>
        <v>0</v>
      </c>
      <c r="U98">
        <f>'Formato 6 a)'!G106</f>
        <v>10</v>
      </c>
    </row>
    <row r="99" spans="1:21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22828188.600000001</v>
      </c>
      <c r="Q99">
        <f>'Formato 6 a)'!C107</f>
        <v>-22736670.27</v>
      </c>
      <c r="R99">
        <f>'Formato 6 a)'!D107</f>
        <v>91518.330000001937</v>
      </c>
      <c r="S99">
        <f>'Formato 6 a)'!E107</f>
        <v>61314.49</v>
      </c>
      <c r="T99">
        <f>'Formato 6 a)'!F107</f>
        <v>61314.49</v>
      </c>
      <c r="U99">
        <f>'Formato 6 a)'!G107</f>
        <v>30203.840000001939</v>
      </c>
    </row>
    <row r="100" spans="1:21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1136000</v>
      </c>
      <c r="Q100">
        <f>'Formato 6 a)'!C108</f>
        <v>196684</v>
      </c>
      <c r="R100">
        <f>'Formato 6 a)'!D108</f>
        <v>1332684</v>
      </c>
      <c r="S100">
        <f>'Formato 6 a)'!E108</f>
        <v>1312684</v>
      </c>
      <c r="T100">
        <f>'Formato 6 a)'!F108</f>
        <v>1312684</v>
      </c>
      <c r="U100">
        <f>'Formato 6 a)'!G108</f>
        <v>20000</v>
      </c>
    </row>
    <row r="101" spans="1:21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24939.77</v>
      </c>
      <c r="R103">
        <f>'Formato 6 a)'!D111</f>
        <v>24939.77</v>
      </c>
      <c r="S103">
        <f>'Formato 6 a)'!E111</f>
        <v>24939.77</v>
      </c>
      <c r="T103">
        <f>'Formato 6 a)'!F111</f>
        <v>24939.77</v>
      </c>
      <c r="U103">
        <f>'Formato 6 a)'!G111</f>
        <v>0</v>
      </c>
    </row>
    <row r="104" spans="1:21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60000</v>
      </c>
      <c r="Q104">
        <f>'Formato 6 a)'!C112</f>
        <v>61801</v>
      </c>
      <c r="R104">
        <f>'Formato 6 a)'!D112</f>
        <v>121801</v>
      </c>
      <c r="S104">
        <f>'Formato 6 a)'!E112</f>
        <v>121801</v>
      </c>
      <c r="T104">
        <f>'Formato 6 a)'!F112</f>
        <v>121801</v>
      </c>
      <c r="U104">
        <f>'Formato 6 a)'!G112</f>
        <v>0</v>
      </c>
    </row>
    <row r="105" spans="1:21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9646912.6999999993</v>
      </c>
      <c r="R105">
        <f>'Formato 6 a)'!D113</f>
        <v>9646912.6999999993</v>
      </c>
      <c r="S105">
        <f>'Formato 6 a)'!E113</f>
        <v>9623703.5700000003</v>
      </c>
      <c r="T105">
        <f>'Formato 6 a)'!F113</f>
        <v>8732914.1900000013</v>
      </c>
      <c r="U105">
        <f>'Formato 6 a)'!G113</f>
        <v>23209.129999998957</v>
      </c>
    </row>
    <row r="106" spans="1:21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492840.5</v>
      </c>
      <c r="R108">
        <f>'Formato 6 a)'!D116</f>
        <v>492840.5</v>
      </c>
      <c r="S108">
        <f>'Formato 6 a)'!E116</f>
        <v>492840.5</v>
      </c>
      <c r="T108">
        <f>'Formato 6 a)'!F116</f>
        <v>612840.5</v>
      </c>
      <c r="U108">
        <f>'Formato 6 a)'!G116</f>
        <v>0</v>
      </c>
    </row>
    <row r="109" spans="1:21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9154072.1999999993</v>
      </c>
      <c r="R109">
        <f>'Formato 6 a)'!D117</f>
        <v>9154072.1999999993</v>
      </c>
      <c r="S109">
        <f>'Formato 6 a)'!E117</f>
        <v>9130863.0700000003</v>
      </c>
      <c r="T109">
        <f>'Formato 6 a)'!F117</f>
        <v>8120073.6900000004</v>
      </c>
      <c r="U109">
        <f>'Formato 6 a)'!G117</f>
        <v>23209.129999998957</v>
      </c>
    </row>
    <row r="110" spans="1:21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65000</v>
      </c>
      <c r="Q115">
        <f>'Formato 6 a)'!C123</f>
        <v>-65000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65000</v>
      </c>
      <c r="Q121">
        <f>'Formato 6 a)'!C129</f>
        <v>-65000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11959526.85</v>
      </c>
      <c r="R125">
        <f>'Formato 6 a)'!D133</f>
        <v>11959526.85</v>
      </c>
      <c r="S125">
        <f>'Formato 6 a)'!E133</f>
        <v>11585961.199999999</v>
      </c>
      <c r="T125">
        <f>'Formato 6 a)'!F133</f>
        <v>10769533.84</v>
      </c>
      <c r="U125">
        <f>'Formato 6 a)'!G133</f>
        <v>373565.65000000037</v>
      </c>
    </row>
    <row r="126" spans="1:21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11959526.85</v>
      </c>
      <c r="R126">
        <f>'Formato 6 a)'!D134</f>
        <v>11959526.85</v>
      </c>
      <c r="S126">
        <f>'Formato 6 a)'!E134</f>
        <v>11585961.199999999</v>
      </c>
      <c r="T126">
        <f>'Formato 6 a)'!F134</f>
        <v>10769533.84</v>
      </c>
      <c r="U126">
        <f>'Formato 6 a)'!G134</f>
        <v>373565.65000000037</v>
      </c>
    </row>
    <row r="127" spans="1:21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250000</v>
      </c>
      <c r="Q138">
        <f>'Formato 6 a)'!C146</f>
        <v>12830775.220000001</v>
      </c>
      <c r="R138">
        <f>'Formato 6 a)'!D146</f>
        <v>13080775.220000001</v>
      </c>
      <c r="S138">
        <f>'Formato 6 a)'!E146</f>
        <v>13075716.85</v>
      </c>
      <c r="T138">
        <f>'Formato 6 a)'!F146</f>
        <v>8376084.9699999997</v>
      </c>
      <c r="U138">
        <f>'Formato 6 a)'!G146</f>
        <v>5058.3700000010431</v>
      </c>
    </row>
    <row r="139" spans="1:21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250000</v>
      </c>
      <c r="Q141">
        <f>'Formato 6 a)'!C149</f>
        <v>12830775.220000001</v>
      </c>
      <c r="R141">
        <f>'Formato 6 a)'!D149</f>
        <v>13080775.220000001</v>
      </c>
      <c r="S141">
        <f>'Formato 6 a)'!E149</f>
        <v>13075716.85</v>
      </c>
      <c r="T141">
        <f>'Formato 6 a)'!F149</f>
        <v>8376084.9699999997</v>
      </c>
      <c r="U141">
        <f>'Formato 6 a)'!G149</f>
        <v>5058.3700000010431</v>
      </c>
    </row>
    <row r="142" spans="1:21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110971509.67</v>
      </c>
      <c r="Q150">
        <f>'Formato 6 a)'!C159</f>
        <v>72453051.310000002</v>
      </c>
      <c r="R150">
        <f>'Formato 6 a)'!D159</f>
        <v>183424560.97999999</v>
      </c>
      <c r="S150">
        <f>'Formato 6 a)'!E159</f>
        <v>170722209.51999998</v>
      </c>
      <c r="T150">
        <f>'Formato 6 a)'!F159</f>
        <v>159578312.03999999</v>
      </c>
      <c r="U150">
        <f>'Formato 6 a)'!G159</f>
        <v>12702351.460000003</v>
      </c>
    </row>
  </sheetData>
  <sheetProtection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144"/>
  <sheetViews>
    <sheetView showGridLines="0" topLeftCell="A4" zoomScale="90" zoomScaleNormal="90" workbookViewId="0">
      <pane ySplit="5" topLeftCell="A9" activePane="bottomLeft" state="frozen"/>
      <selection activeCell="A4" sqref="A4"/>
      <selection pane="bottomLeft" activeCell="A18" sqref="A18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220" t="s">
        <v>3282</v>
      </c>
      <c r="B1" s="220"/>
      <c r="C1" s="220"/>
      <c r="D1" s="220"/>
      <c r="E1" s="220"/>
      <c r="F1" s="220"/>
      <c r="G1" s="220"/>
    </row>
    <row r="2" spans="1:7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3"/>
    </row>
    <row r="3" spans="1:7">
      <c r="A3" s="204" t="s">
        <v>277</v>
      </c>
      <c r="B3" s="205"/>
      <c r="C3" s="205"/>
      <c r="D3" s="205"/>
      <c r="E3" s="205"/>
      <c r="F3" s="205"/>
      <c r="G3" s="206"/>
    </row>
    <row r="4" spans="1:7">
      <c r="A4" s="204" t="s">
        <v>431</v>
      </c>
      <c r="B4" s="205"/>
      <c r="C4" s="205"/>
      <c r="D4" s="205"/>
      <c r="E4" s="205"/>
      <c r="F4" s="205"/>
      <c r="G4" s="206"/>
    </row>
    <row r="5" spans="1:7">
      <c r="A5" s="207" t="str">
        <f>TRIMESTRE</f>
        <v>Del 1 de enero al 31 de diciembre de 2018 (b)</v>
      </c>
      <c r="B5" s="208"/>
      <c r="C5" s="208"/>
      <c r="D5" s="208"/>
      <c r="E5" s="208"/>
      <c r="F5" s="208"/>
      <c r="G5" s="209"/>
    </row>
    <row r="6" spans="1:7">
      <c r="A6" s="210" t="s">
        <v>118</v>
      </c>
      <c r="B6" s="211"/>
      <c r="C6" s="211"/>
      <c r="D6" s="211"/>
      <c r="E6" s="211"/>
      <c r="F6" s="211"/>
      <c r="G6" s="212"/>
    </row>
    <row r="7" spans="1:7">
      <c r="A7" s="216" t="s">
        <v>0</v>
      </c>
      <c r="B7" s="218" t="s">
        <v>279</v>
      </c>
      <c r="C7" s="218"/>
      <c r="D7" s="218"/>
      <c r="E7" s="218"/>
      <c r="F7" s="218"/>
      <c r="G7" s="222" t="s">
        <v>280</v>
      </c>
    </row>
    <row r="8" spans="1:7" ht="30">
      <c r="A8" s="217"/>
      <c r="B8" s="44" t="s">
        <v>281</v>
      </c>
      <c r="C8" s="43" t="s">
        <v>211</v>
      </c>
      <c r="D8" s="44" t="s">
        <v>212</v>
      </c>
      <c r="E8" s="44" t="s">
        <v>167</v>
      </c>
      <c r="F8" s="44" t="s">
        <v>185</v>
      </c>
      <c r="G8" s="221"/>
    </row>
    <row r="9" spans="1:7">
      <c r="A9" s="50" t="s">
        <v>432</v>
      </c>
      <c r="B9" s="136">
        <f>SUM(B10:GASTO_NE_FIN_01)</f>
        <v>74889036.150000006</v>
      </c>
      <c r="C9" s="136">
        <f>SUM(C10:GASTO_NE_FIN_02)</f>
        <v>57765447.590000011</v>
      </c>
      <c r="D9" s="136">
        <f>SUM(D10:GASTO_NE_FIN_03)</f>
        <v>132654483.74000002</v>
      </c>
      <c r="E9" s="136">
        <f>SUM(E10:GASTO_NE_FIN_04)</f>
        <v>4249887.26</v>
      </c>
      <c r="F9" s="136">
        <f>SUM(F10:GASTO_NE_FIN_05)</f>
        <v>116153292.01000004</v>
      </c>
      <c r="G9" s="136">
        <f>SUM(G10:GASTO_NE_FIN_06)</f>
        <v>128404596.48000002</v>
      </c>
    </row>
    <row r="10" spans="1:7" s="23" customFormat="1">
      <c r="A10" s="145" t="s">
        <v>3294</v>
      </c>
      <c r="B10" s="136">
        <v>12297513.65</v>
      </c>
      <c r="C10" s="136">
        <f>D10-B10</f>
        <v>3443182.24</v>
      </c>
      <c r="D10" s="136">
        <v>15740695.890000001</v>
      </c>
      <c r="E10" s="136">
        <v>45523.31</v>
      </c>
      <c r="F10" s="136">
        <v>15269842.67</v>
      </c>
      <c r="G10" s="136">
        <f>D10-E10</f>
        <v>15695172.58</v>
      </c>
    </row>
    <row r="11" spans="1:7" s="23" customFormat="1">
      <c r="A11" s="145" t="s">
        <v>3295</v>
      </c>
      <c r="B11" s="136">
        <v>1048704.26</v>
      </c>
      <c r="C11" s="136">
        <f t="shared" ref="C11:C42" si="0">D11-B11</f>
        <v>-128623.07000000007</v>
      </c>
      <c r="D11" s="136">
        <v>920081.19</v>
      </c>
      <c r="E11" s="136">
        <v>6375.18</v>
      </c>
      <c r="F11" s="136">
        <v>805534.83</v>
      </c>
      <c r="G11" s="136">
        <f t="shared" ref="G11:G42" si="1">D11-E11</f>
        <v>913706.00999999989</v>
      </c>
    </row>
    <row r="12" spans="1:7" s="23" customFormat="1">
      <c r="A12" s="145" t="s">
        <v>3308</v>
      </c>
      <c r="B12" s="136">
        <v>3259775.99</v>
      </c>
      <c r="C12" s="136">
        <f t="shared" si="0"/>
        <v>186661.46999999974</v>
      </c>
      <c r="D12" s="136">
        <v>3446437.46</v>
      </c>
      <c r="E12" s="136">
        <v>46453.36</v>
      </c>
      <c r="F12" s="136">
        <v>3262472.02</v>
      </c>
      <c r="G12" s="136">
        <f t="shared" si="1"/>
        <v>3399984.1</v>
      </c>
    </row>
    <row r="13" spans="1:7" s="23" customFormat="1">
      <c r="A13" s="145" t="s">
        <v>3305</v>
      </c>
      <c r="B13" s="136">
        <v>1016601.77</v>
      </c>
      <c r="C13" s="136">
        <f>D13-B13</f>
        <v>51361.919999999925</v>
      </c>
      <c r="D13" s="136">
        <v>1067963.69</v>
      </c>
      <c r="E13" s="136">
        <v>-1285.56</v>
      </c>
      <c r="F13" s="136">
        <v>1037500.43</v>
      </c>
      <c r="G13" s="136">
        <f>D13-E13</f>
        <v>1069249.25</v>
      </c>
    </row>
    <row r="14" spans="1:7" s="23" customFormat="1">
      <c r="A14" s="145" t="s">
        <v>3311</v>
      </c>
      <c r="B14" s="136">
        <v>2149363.75</v>
      </c>
      <c r="C14" s="136">
        <f>D14-B14</f>
        <v>145078.89000000013</v>
      </c>
      <c r="D14" s="136">
        <v>2294442.64</v>
      </c>
      <c r="E14" s="136">
        <v>31993.94</v>
      </c>
      <c r="F14" s="136">
        <v>1990084.53</v>
      </c>
      <c r="G14" s="136">
        <f>D14-E14</f>
        <v>2262448.7000000002</v>
      </c>
    </row>
    <row r="15" spans="1:7" s="23" customFormat="1">
      <c r="A15" s="145" t="s">
        <v>3313</v>
      </c>
      <c r="B15" s="136">
        <v>609399.75</v>
      </c>
      <c r="C15" s="136">
        <f>D15-B15</f>
        <v>20038.579999999958</v>
      </c>
      <c r="D15" s="136">
        <v>629438.32999999996</v>
      </c>
      <c r="E15" s="136">
        <v>2763.18</v>
      </c>
      <c r="F15" s="136">
        <v>606605.24</v>
      </c>
      <c r="G15" s="136">
        <f>D15-E15</f>
        <v>626675.14999999991</v>
      </c>
    </row>
    <row r="16" spans="1:7" s="23" customFormat="1">
      <c r="A16" s="145" t="s">
        <v>3299</v>
      </c>
      <c r="B16" s="136">
        <v>10153632.17</v>
      </c>
      <c r="C16" s="136">
        <f>D16-B16</f>
        <v>1857184.2599999998</v>
      </c>
      <c r="D16" s="136">
        <v>12010816.43</v>
      </c>
      <c r="E16" s="136">
        <v>-13995.82</v>
      </c>
      <c r="F16" s="136">
        <v>11363482.07</v>
      </c>
      <c r="G16" s="136">
        <f>D16-E16</f>
        <v>12024812.25</v>
      </c>
    </row>
    <row r="17" spans="1:7" s="23" customFormat="1">
      <c r="A17" s="145" t="s">
        <v>3309</v>
      </c>
      <c r="B17" s="136">
        <v>930266.08</v>
      </c>
      <c r="C17" s="136">
        <f>D17-B17</f>
        <v>-5815.2299999999814</v>
      </c>
      <c r="D17" s="136">
        <v>924450.85</v>
      </c>
      <c r="E17" s="136">
        <v>600</v>
      </c>
      <c r="F17" s="136">
        <v>911533.88</v>
      </c>
      <c r="G17" s="136">
        <f>D17-E17</f>
        <v>923850.85</v>
      </c>
    </row>
    <row r="18" spans="1:7" s="23" customFormat="1">
      <c r="A18" s="145" t="s">
        <v>3314</v>
      </c>
      <c r="B18" s="136">
        <v>219000</v>
      </c>
      <c r="C18" s="136">
        <f>D18-B18</f>
        <v>5000</v>
      </c>
      <c r="D18" s="136">
        <v>224000</v>
      </c>
      <c r="E18" s="136">
        <v>0</v>
      </c>
      <c r="F18" s="136">
        <v>202572.91</v>
      </c>
      <c r="G18" s="136">
        <f>D18-E18</f>
        <v>224000</v>
      </c>
    </row>
    <row r="19" spans="1:7" s="23" customFormat="1">
      <c r="A19" s="145" t="s">
        <v>3315</v>
      </c>
      <c r="B19" s="136">
        <v>690889.03</v>
      </c>
      <c r="C19" s="136">
        <f>D19-B19</f>
        <v>215079.62</v>
      </c>
      <c r="D19" s="136">
        <v>905968.65</v>
      </c>
      <c r="E19" s="136">
        <v>0</v>
      </c>
      <c r="F19" s="136">
        <v>849594.05</v>
      </c>
      <c r="G19" s="136">
        <f>D19-E19</f>
        <v>905968.65</v>
      </c>
    </row>
    <row r="20" spans="1:7" s="23" customFormat="1">
      <c r="A20" s="145" t="s">
        <v>3310</v>
      </c>
      <c r="B20" s="136">
        <v>315683.75</v>
      </c>
      <c r="C20" s="136">
        <f>D20-B20</f>
        <v>-704.44000000000233</v>
      </c>
      <c r="D20" s="136">
        <v>314979.31</v>
      </c>
      <c r="E20" s="136">
        <v>1135</v>
      </c>
      <c r="F20" s="136">
        <v>313503.67</v>
      </c>
      <c r="G20" s="136">
        <f>D20-E20</f>
        <v>313844.31</v>
      </c>
    </row>
    <row r="21" spans="1:7" s="23" customFormat="1">
      <c r="A21" s="145" t="s">
        <v>3298</v>
      </c>
      <c r="B21" s="136">
        <v>1521167.88</v>
      </c>
      <c r="C21" s="136">
        <f>D21-B21</f>
        <v>39550747.93</v>
      </c>
      <c r="D21" s="136">
        <v>41071915.810000002</v>
      </c>
      <c r="E21" s="136">
        <v>2940289.74</v>
      </c>
      <c r="F21" s="136">
        <v>31033862.93</v>
      </c>
      <c r="G21" s="136">
        <f>D21-E21</f>
        <v>38131626.07</v>
      </c>
    </row>
    <row r="22" spans="1:7" s="23" customFormat="1">
      <c r="A22" s="145" t="s">
        <v>3296</v>
      </c>
      <c r="B22" s="136">
        <v>7743595.1799999997</v>
      </c>
      <c r="C22" s="136">
        <f>D22-B22</f>
        <v>2078446.4800000004</v>
      </c>
      <c r="D22" s="136">
        <v>9822041.6600000001</v>
      </c>
      <c r="E22" s="136">
        <v>449366.65</v>
      </c>
      <c r="F22" s="136">
        <v>8809791.5399999991</v>
      </c>
      <c r="G22" s="136">
        <f>D22-E22</f>
        <v>9372675.0099999998</v>
      </c>
    </row>
    <row r="23" spans="1:7" s="23" customFormat="1">
      <c r="A23" s="145" t="s">
        <v>3301</v>
      </c>
      <c r="B23" s="136">
        <v>5059336.32</v>
      </c>
      <c r="C23" s="136">
        <f>D23-B23</f>
        <v>1639963.5699999994</v>
      </c>
      <c r="D23" s="136">
        <v>6699299.8899999997</v>
      </c>
      <c r="E23" s="136">
        <v>112299.87</v>
      </c>
      <c r="F23" s="136">
        <v>6125081.5700000003</v>
      </c>
      <c r="G23" s="136">
        <f>D23-E23</f>
        <v>6587000.0199999996</v>
      </c>
    </row>
    <row r="24" spans="1:7" s="23" customFormat="1">
      <c r="A24" s="145" t="s">
        <v>3318</v>
      </c>
      <c r="B24" s="136">
        <v>1210430.0900000001</v>
      </c>
      <c r="C24" s="136">
        <f>D24-B24</f>
        <v>-17724.780000000028</v>
      </c>
      <c r="D24" s="136">
        <v>1192705.31</v>
      </c>
      <c r="E24" s="136">
        <v>6468.15</v>
      </c>
      <c r="F24" s="136">
        <v>1113892.42</v>
      </c>
      <c r="G24" s="136">
        <f>D24-E24</f>
        <v>1186237.1600000001</v>
      </c>
    </row>
    <row r="25" spans="1:7" s="23" customFormat="1">
      <c r="A25" s="145" t="s">
        <v>3319</v>
      </c>
      <c r="B25" s="136">
        <v>1163257.06</v>
      </c>
      <c r="C25" s="136">
        <f>D25-B25</f>
        <v>-118.95999999996275</v>
      </c>
      <c r="D25" s="136">
        <v>1163138.1000000001</v>
      </c>
      <c r="E25" s="136">
        <v>1809</v>
      </c>
      <c r="F25" s="136">
        <v>1124963.1499999999</v>
      </c>
      <c r="G25" s="136">
        <f>D25-E25</f>
        <v>1161329.1000000001</v>
      </c>
    </row>
    <row r="26" spans="1:7" s="23" customFormat="1">
      <c r="A26" s="145" t="s">
        <v>3323</v>
      </c>
      <c r="B26" s="136">
        <v>147457.41</v>
      </c>
      <c r="C26" s="136">
        <f>D26-B26</f>
        <v>4422.2399999999907</v>
      </c>
      <c r="D26" s="136">
        <v>151879.65</v>
      </c>
      <c r="E26" s="136">
        <v>3146.5</v>
      </c>
      <c r="F26" s="136">
        <v>137070.45000000001</v>
      </c>
      <c r="G26" s="136">
        <f>D26-E26</f>
        <v>148733.15</v>
      </c>
    </row>
    <row r="27" spans="1:7" s="23" customFormat="1">
      <c r="A27" s="145" t="s">
        <v>3320</v>
      </c>
      <c r="B27" s="136">
        <v>566211.37</v>
      </c>
      <c r="C27" s="136">
        <f>D27-B27</f>
        <v>16801.390000000014</v>
      </c>
      <c r="D27" s="136">
        <v>583012.76</v>
      </c>
      <c r="E27" s="136">
        <v>2247.5</v>
      </c>
      <c r="F27" s="136">
        <v>524530.57999999996</v>
      </c>
      <c r="G27" s="136">
        <f>D27-E27</f>
        <v>580765.26</v>
      </c>
    </row>
    <row r="28" spans="1:7" s="23" customFormat="1">
      <c r="A28" s="145" t="s">
        <v>3324</v>
      </c>
      <c r="B28" s="136">
        <v>374385.53</v>
      </c>
      <c r="C28" s="136">
        <f>D28-B28</f>
        <v>566.65999999997439</v>
      </c>
      <c r="D28" s="136">
        <v>374952.19</v>
      </c>
      <c r="E28" s="136">
        <v>0</v>
      </c>
      <c r="F28" s="136">
        <v>324481.61</v>
      </c>
      <c r="G28" s="136">
        <f>D28-E28</f>
        <v>374952.19</v>
      </c>
    </row>
    <row r="29" spans="1:7" s="23" customFormat="1">
      <c r="A29" s="145" t="s">
        <v>3300</v>
      </c>
      <c r="B29" s="136">
        <v>6450437.8700000001</v>
      </c>
      <c r="C29" s="136">
        <f>D29-B29</f>
        <v>-1072891.4800000004</v>
      </c>
      <c r="D29" s="136">
        <v>5377546.3899999997</v>
      </c>
      <c r="E29" s="136">
        <v>18846.900000000001</v>
      </c>
      <c r="F29" s="136">
        <v>5303794.51</v>
      </c>
      <c r="G29" s="136">
        <f>D29-E29</f>
        <v>5358699.4899999993</v>
      </c>
    </row>
    <row r="30" spans="1:7" s="23" customFormat="1">
      <c r="A30" s="145" t="s">
        <v>3306</v>
      </c>
      <c r="B30" s="136">
        <v>4309014.13</v>
      </c>
      <c r="C30" s="136">
        <f>D30-B30</f>
        <v>7830754.9899999993</v>
      </c>
      <c r="D30" s="136">
        <v>12139769.119999999</v>
      </c>
      <c r="E30" s="136">
        <v>524989</v>
      </c>
      <c r="F30" s="136">
        <v>10497809.4</v>
      </c>
      <c r="G30" s="136">
        <f>D30-E30</f>
        <v>11614780.119999999</v>
      </c>
    </row>
    <row r="31" spans="1:7" s="23" customFormat="1">
      <c r="A31" s="145" t="s">
        <v>3326</v>
      </c>
      <c r="B31" s="136">
        <v>1270016.94</v>
      </c>
      <c r="C31" s="136">
        <f>D31-B31</f>
        <v>-85075.520000000019</v>
      </c>
      <c r="D31" s="136">
        <v>1184941.42</v>
      </c>
      <c r="E31" s="136">
        <v>0</v>
      </c>
      <c r="F31" s="136">
        <v>1134073.6100000001</v>
      </c>
      <c r="G31" s="136">
        <f>D31-E31</f>
        <v>1184941.42</v>
      </c>
    </row>
    <row r="32" spans="1:7" s="23" customFormat="1">
      <c r="A32" s="145" t="s">
        <v>3321</v>
      </c>
      <c r="B32" s="136">
        <v>2552563.4500000002</v>
      </c>
      <c r="C32" s="136">
        <f>D32-B32</f>
        <v>830998.54</v>
      </c>
      <c r="D32" s="136">
        <v>3383561.99</v>
      </c>
      <c r="E32" s="136">
        <v>499.99</v>
      </c>
      <c r="F32" s="136">
        <v>3253267.65</v>
      </c>
      <c r="G32" s="136">
        <f>D32-E32</f>
        <v>3383062</v>
      </c>
    </row>
    <row r="33" spans="1:7" s="23" customFormat="1">
      <c r="A33" s="145" t="s">
        <v>3303</v>
      </c>
      <c r="B33" s="136">
        <v>2844510.26</v>
      </c>
      <c r="C33" s="136">
        <f>D33-B33</f>
        <v>-547831.19999999972</v>
      </c>
      <c r="D33" s="136">
        <v>2296679.06</v>
      </c>
      <c r="E33" s="136">
        <v>12377.17</v>
      </c>
      <c r="F33" s="136">
        <v>2210325.79</v>
      </c>
      <c r="G33" s="136">
        <f>D33-E33</f>
        <v>2284301.89</v>
      </c>
    </row>
    <row r="34" spans="1:7" s="23" customFormat="1">
      <c r="A34" s="145" t="s">
        <v>3297</v>
      </c>
      <c r="B34" s="136">
        <v>2874181.99</v>
      </c>
      <c r="C34" s="136">
        <f t="shared" si="0"/>
        <v>420710.09999999963</v>
      </c>
      <c r="D34" s="136">
        <v>3294892.09</v>
      </c>
      <c r="E34" s="136">
        <v>18238.2</v>
      </c>
      <c r="F34" s="136">
        <v>3193096.62</v>
      </c>
      <c r="G34" s="136">
        <f t="shared" si="1"/>
        <v>3276653.8899999997</v>
      </c>
    </row>
    <row r="35" spans="1:7" s="23" customFormat="1">
      <c r="A35" s="145" t="s">
        <v>3317</v>
      </c>
      <c r="B35" s="136">
        <v>211281.48</v>
      </c>
      <c r="C35" s="136">
        <f>D35-B35</f>
        <v>40026.25</v>
      </c>
      <c r="D35" s="136">
        <v>251307.73</v>
      </c>
      <c r="E35" s="136">
        <v>2500</v>
      </c>
      <c r="F35" s="136">
        <v>231339.15</v>
      </c>
      <c r="G35" s="136">
        <f>D35-E35</f>
        <v>248807.73</v>
      </c>
    </row>
    <row r="36" spans="1:7" s="23" customFormat="1">
      <c r="A36" s="145" t="s">
        <v>3307</v>
      </c>
      <c r="B36" s="136">
        <v>282439.40000000002</v>
      </c>
      <c r="C36" s="136">
        <f>D36-B36</f>
        <v>-29241.640000000014</v>
      </c>
      <c r="D36" s="136">
        <v>253197.76</v>
      </c>
      <c r="E36" s="136">
        <v>0</v>
      </c>
      <c r="F36" s="136">
        <v>250040.56</v>
      </c>
      <c r="G36" s="136">
        <f>D36-E36</f>
        <v>253197.76</v>
      </c>
    </row>
    <row r="37" spans="1:7" s="23" customFormat="1">
      <c r="A37" s="145" t="s">
        <v>3302</v>
      </c>
      <c r="B37" s="136">
        <v>951138.58</v>
      </c>
      <c r="C37" s="136">
        <f t="shared" si="0"/>
        <v>452145.19000000006</v>
      </c>
      <c r="D37" s="136">
        <v>1403283.77</v>
      </c>
      <c r="E37" s="136">
        <v>11600</v>
      </c>
      <c r="F37" s="136">
        <v>1220486.04</v>
      </c>
      <c r="G37" s="136">
        <f t="shared" si="1"/>
        <v>1391683.77</v>
      </c>
    </row>
    <row r="38" spans="1:7" s="23" customFormat="1">
      <c r="A38" s="145" t="s">
        <v>3322</v>
      </c>
      <c r="B38" s="136">
        <v>843062.76</v>
      </c>
      <c r="C38" s="136">
        <f>D38-B38</f>
        <v>303011.27</v>
      </c>
      <c r="D38" s="136">
        <v>1146074.03</v>
      </c>
      <c r="E38" s="136">
        <v>8066</v>
      </c>
      <c r="F38" s="136">
        <v>881787.34</v>
      </c>
      <c r="G38" s="136">
        <f>D38-E38</f>
        <v>1138008.03</v>
      </c>
    </row>
    <row r="39" spans="1:7" s="23" customFormat="1">
      <c r="A39" s="145" t="s">
        <v>3325</v>
      </c>
      <c r="B39" s="136">
        <v>425470.13</v>
      </c>
      <c r="C39" s="136">
        <f>D39-B39</f>
        <v>317329.17000000004</v>
      </c>
      <c r="D39" s="136">
        <v>742799.3</v>
      </c>
      <c r="E39" s="136">
        <v>17080</v>
      </c>
      <c r="F39" s="136">
        <v>632766.88</v>
      </c>
      <c r="G39" s="136">
        <f>D39-E39</f>
        <v>725719.3</v>
      </c>
    </row>
    <row r="40" spans="1:7" s="23" customFormat="1">
      <c r="A40" s="145" t="s">
        <v>3312</v>
      </c>
      <c r="B40" s="136">
        <v>1082342.1599999999</v>
      </c>
      <c r="C40" s="136">
        <f>D40-B40</f>
        <v>227739.88000000012</v>
      </c>
      <c r="D40" s="136">
        <v>1310082.04</v>
      </c>
      <c r="E40" s="136">
        <v>500</v>
      </c>
      <c r="F40" s="136">
        <v>1237667.1200000001</v>
      </c>
      <c r="G40" s="136">
        <f>D40-E40</f>
        <v>1309582.04</v>
      </c>
    </row>
    <row r="41" spans="1:7" s="23" customFormat="1">
      <c r="A41" s="145" t="s">
        <v>3304</v>
      </c>
      <c r="B41" s="136">
        <v>228965.32</v>
      </c>
      <c r="C41" s="136">
        <f t="shared" si="0"/>
        <v>16803.26999999999</v>
      </c>
      <c r="D41" s="136">
        <v>245768.59</v>
      </c>
      <c r="E41" s="136">
        <v>0</v>
      </c>
      <c r="F41" s="136">
        <v>216105.79</v>
      </c>
      <c r="G41" s="136">
        <f t="shared" si="1"/>
        <v>245768.59</v>
      </c>
    </row>
    <row r="42" spans="1:7" s="23" customFormat="1">
      <c r="A42" s="145" t="s">
        <v>3316</v>
      </c>
      <c r="B42" s="136">
        <v>86940.64</v>
      </c>
      <c r="C42" s="136">
        <f t="shared" si="0"/>
        <v>-580</v>
      </c>
      <c r="D42" s="136">
        <v>86360.639999999999</v>
      </c>
      <c r="E42" s="136">
        <v>0</v>
      </c>
      <c r="F42" s="136">
        <v>84331</v>
      </c>
      <c r="G42" s="136">
        <f t="shared" si="1"/>
        <v>86360.639999999999</v>
      </c>
    </row>
    <row r="43" spans="1:7">
      <c r="A43" s="69" t="s">
        <v>678</v>
      </c>
      <c r="B43" s="52"/>
      <c r="C43" s="52"/>
      <c r="D43" s="52"/>
      <c r="E43" s="52"/>
      <c r="F43" s="52"/>
      <c r="G43" s="52"/>
    </row>
    <row r="44" spans="1:7">
      <c r="A44" s="69"/>
      <c r="B44" s="52"/>
      <c r="C44" s="52"/>
      <c r="D44" s="52"/>
      <c r="E44" s="52"/>
      <c r="F44" s="52"/>
      <c r="G44" s="52"/>
    </row>
    <row r="45" spans="1:7">
      <c r="A45" s="69"/>
      <c r="B45" s="52"/>
      <c r="C45" s="52"/>
      <c r="D45" s="52"/>
      <c r="E45" s="52"/>
      <c r="F45" s="52"/>
      <c r="G45" s="52"/>
    </row>
    <row r="46" spans="1:7">
      <c r="A46" s="69"/>
      <c r="B46" s="52"/>
      <c r="C46" s="52"/>
      <c r="D46" s="52"/>
      <c r="E46" s="52"/>
      <c r="F46" s="52"/>
      <c r="G46" s="52"/>
    </row>
    <row r="47" spans="1:7">
      <c r="A47" s="69"/>
      <c r="B47" s="52"/>
      <c r="C47" s="52"/>
      <c r="D47" s="52"/>
      <c r="E47" s="52"/>
      <c r="F47" s="52"/>
      <c r="G47" s="52"/>
    </row>
    <row r="48" spans="1:7">
      <c r="A48" s="69"/>
      <c r="B48" s="52"/>
      <c r="C48" s="52"/>
      <c r="D48" s="52"/>
      <c r="E48" s="52"/>
      <c r="F48" s="52"/>
      <c r="G48" s="52"/>
    </row>
    <row r="49" spans="1:7">
      <c r="A49" s="69"/>
      <c r="B49" s="52"/>
      <c r="C49" s="52"/>
      <c r="D49" s="52"/>
      <c r="E49" s="52"/>
      <c r="F49" s="52"/>
      <c r="G49" s="52"/>
    </row>
    <row r="50" spans="1:7">
      <c r="A50" s="69"/>
      <c r="B50" s="52"/>
      <c r="C50" s="52"/>
      <c r="D50" s="52"/>
      <c r="E50" s="52"/>
      <c r="F50" s="52"/>
      <c r="G50" s="52"/>
    </row>
    <row r="51" spans="1:7">
      <c r="A51" s="69"/>
      <c r="B51" s="52"/>
      <c r="C51" s="52"/>
      <c r="D51" s="52"/>
      <c r="E51" s="52"/>
      <c r="F51" s="52"/>
      <c r="G51" s="52"/>
    </row>
    <row r="52" spans="1:7">
      <c r="A52" s="69"/>
      <c r="B52" s="52"/>
      <c r="C52" s="52"/>
      <c r="D52" s="52"/>
      <c r="E52" s="52"/>
      <c r="F52" s="52"/>
      <c r="G52" s="52"/>
    </row>
    <row r="53" spans="1:7">
      <c r="A53" s="69"/>
      <c r="B53" s="52"/>
      <c r="C53" s="52"/>
      <c r="D53" s="52"/>
      <c r="E53" s="52"/>
      <c r="F53" s="52"/>
      <c r="G53" s="52"/>
    </row>
    <row r="54" spans="1:7">
      <c r="A54" s="69"/>
      <c r="B54" s="52"/>
      <c r="C54" s="52"/>
      <c r="D54" s="52"/>
      <c r="E54" s="52"/>
      <c r="F54" s="52"/>
      <c r="G54" s="52"/>
    </row>
    <row r="55" spans="1:7">
      <c r="A55" s="69"/>
      <c r="B55" s="52"/>
      <c r="C55" s="52"/>
      <c r="D55" s="52"/>
      <c r="E55" s="52"/>
      <c r="F55" s="52"/>
      <c r="G55" s="52"/>
    </row>
    <row r="56" spans="1:7">
      <c r="A56" s="69"/>
      <c r="B56" s="52"/>
      <c r="C56" s="52"/>
      <c r="D56" s="52"/>
      <c r="E56" s="52"/>
      <c r="F56" s="52"/>
      <c r="G56" s="52"/>
    </row>
    <row r="57" spans="1:7">
      <c r="A57" s="69"/>
      <c r="B57" s="52"/>
      <c r="C57" s="52"/>
      <c r="D57" s="52"/>
      <c r="E57" s="52"/>
      <c r="F57" s="52"/>
      <c r="G57" s="52"/>
    </row>
    <row r="58" spans="1:7">
      <c r="A58" s="69"/>
      <c r="B58" s="52"/>
      <c r="C58" s="52"/>
      <c r="D58" s="52"/>
      <c r="E58" s="52"/>
      <c r="F58" s="52"/>
      <c r="G58" s="52"/>
    </row>
    <row r="59" spans="1:7">
      <c r="A59" s="69"/>
      <c r="B59" s="52"/>
      <c r="C59" s="52"/>
      <c r="D59" s="52"/>
      <c r="E59" s="52"/>
      <c r="F59" s="52"/>
      <c r="G59" s="52"/>
    </row>
    <row r="60" spans="1:7">
      <c r="A60" s="69"/>
      <c r="B60" s="52"/>
      <c r="C60" s="52"/>
      <c r="D60" s="52"/>
      <c r="E60" s="52"/>
      <c r="F60" s="52"/>
      <c r="G60" s="52"/>
    </row>
    <row r="61" spans="1:7">
      <c r="A61" s="69"/>
      <c r="B61" s="52"/>
      <c r="C61" s="52"/>
      <c r="D61" s="52"/>
      <c r="E61" s="52"/>
      <c r="F61" s="52"/>
      <c r="G61" s="52"/>
    </row>
    <row r="62" spans="1:7">
      <c r="A62" s="69"/>
      <c r="B62" s="52"/>
      <c r="C62" s="52"/>
      <c r="D62" s="52"/>
      <c r="E62" s="52"/>
      <c r="F62" s="52"/>
      <c r="G62" s="52"/>
    </row>
    <row r="63" spans="1:7">
      <c r="A63" s="69"/>
      <c r="B63" s="52"/>
      <c r="C63" s="52"/>
      <c r="D63" s="52"/>
      <c r="E63" s="52"/>
      <c r="F63" s="52"/>
      <c r="G63" s="52"/>
    </row>
    <row r="64" spans="1:7">
      <c r="A64" s="69"/>
      <c r="B64" s="52"/>
      <c r="C64" s="52"/>
      <c r="D64" s="52"/>
      <c r="E64" s="52"/>
      <c r="F64" s="52"/>
      <c r="G64" s="52"/>
    </row>
    <row r="65" spans="1:7">
      <c r="A65" s="69"/>
      <c r="B65" s="52"/>
      <c r="C65" s="52"/>
      <c r="D65" s="52"/>
      <c r="E65" s="52"/>
      <c r="F65" s="52"/>
      <c r="G65" s="52"/>
    </row>
    <row r="66" spans="1:7">
      <c r="A66" s="69"/>
      <c r="B66" s="52"/>
      <c r="C66" s="52"/>
      <c r="D66" s="52"/>
      <c r="E66" s="52"/>
      <c r="F66" s="52"/>
      <c r="G66" s="52"/>
    </row>
    <row r="67" spans="1:7">
      <c r="A67" s="69"/>
      <c r="B67" s="52"/>
      <c r="C67" s="52"/>
      <c r="D67" s="52"/>
      <c r="E67" s="52"/>
      <c r="F67" s="52"/>
      <c r="G67" s="52"/>
    </row>
    <row r="68" spans="1:7">
      <c r="A68" s="69"/>
      <c r="B68" s="52"/>
      <c r="C68" s="52"/>
      <c r="D68" s="52"/>
      <c r="E68" s="52"/>
      <c r="F68" s="52"/>
      <c r="G68" s="52"/>
    </row>
    <row r="69" spans="1:7">
      <c r="A69" s="69"/>
      <c r="B69" s="52"/>
      <c r="C69" s="52"/>
      <c r="D69" s="52"/>
      <c r="E69" s="52"/>
      <c r="F69" s="52"/>
      <c r="G69" s="52"/>
    </row>
    <row r="70" spans="1:7">
      <c r="A70" s="69"/>
      <c r="B70" s="52"/>
      <c r="C70" s="52"/>
      <c r="D70" s="52"/>
      <c r="E70" s="52"/>
      <c r="F70" s="52"/>
      <c r="G70" s="52"/>
    </row>
    <row r="71" spans="1:7" s="23" customFormat="1">
      <c r="A71" s="53" t="s">
        <v>433</v>
      </c>
      <c r="B71" s="136">
        <f>SUM(B72:GASTO_E_FIN_01)</f>
        <v>36082473.520000003</v>
      </c>
      <c r="C71" s="136">
        <f>SUM(C72:GASTO_E_FIN_02)</f>
        <v>14585322.879999995</v>
      </c>
      <c r="D71" s="136">
        <f>SUM(D72:GASTO_E_FIN_03)</f>
        <v>50667796.400000006</v>
      </c>
      <c r="E71" s="136">
        <f>SUM(E72:GASTO_E_FIN_04)</f>
        <v>6894010.2199999997</v>
      </c>
      <c r="F71" s="136">
        <f>SUM(F72:GASTO_E_FIN_05)</f>
        <v>43344628.650000006</v>
      </c>
      <c r="G71" s="136">
        <f>SUM(G72:GASTO_E_FIN_06)</f>
        <v>43773786.180000007</v>
      </c>
    </row>
    <row r="72" spans="1:7" s="23" customFormat="1">
      <c r="A72" s="145" t="s">
        <v>3294</v>
      </c>
      <c r="B72" s="136">
        <v>0</v>
      </c>
      <c r="C72" s="136">
        <f>D72-B72</f>
        <v>250581.76999999955</v>
      </c>
      <c r="D72" s="136">
        <v>250581.76999999955</v>
      </c>
      <c r="E72" s="136">
        <v>3637.7700000000041</v>
      </c>
      <c r="F72" s="136">
        <v>247944</v>
      </c>
      <c r="G72" s="136">
        <f>D72-E72</f>
        <v>246943.99999999953</v>
      </c>
    </row>
    <row r="73" spans="1:7" s="23" customFormat="1">
      <c r="A73" s="145" t="s">
        <v>3295</v>
      </c>
      <c r="B73" s="136">
        <v>0</v>
      </c>
      <c r="C73" s="136">
        <f t="shared" ref="C73:C104" si="2">D73-B73</f>
        <v>34800</v>
      </c>
      <c r="D73" s="136">
        <v>34800</v>
      </c>
      <c r="E73" s="136">
        <v>34800</v>
      </c>
      <c r="F73" s="136">
        <v>0</v>
      </c>
      <c r="G73" s="136">
        <f t="shared" ref="G73:G104" si="3">D73-E73</f>
        <v>0</v>
      </c>
    </row>
    <row r="74" spans="1:7" s="23" customFormat="1">
      <c r="A74" s="145" t="s">
        <v>3308</v>
      </c>
      <c r="B74" s="136">
        <v>0</v>
      </c>
      <c r="C74" s="136">
        <f t="shared" si="2"/>
        <v>3185</v>
      </c>
      <c r="D74" s="136">
        <v>3185</v>
      </c>
      <c r="E74" s="136">
        <v>3185</v>
      </c>
      <c r="F74" s="136">
        <v>0</v>
      </c>
      <c r="G74" s="136">
        <f t="shared" si="3"/>
        <v>0</v>
      </c>
    </row>
    <row r="75" spans="1:7" s="23" customFormat="1">
      <c r="A75" s="145" t="s">
        <v>3305</v>
      </c>
      <c r="B75" s="136">
        <v>0</v>
      </c>
      <c r="C75" s="136">
        <f>D75-B75</f>
        <v>1854.5200000000186</v>
      </c>
      <c r="D75" s="136">
        <v>1854.5200000000186</v>
      </c>
      <c r="E75" s="136">
        <v>0</v>
      </c>
      <c r="F75" s="136">
        <v>1854.5199999999022</v>
      </c>
      <c r="G75" s="136">
        <f>D75-E75</f>
        <v>1854.5200000000186</v>
      </c>
    </row>
    <row r="76" spans="1:7" s="23" customFormat="1">
      <c r="A76" s="145" t="s">
        <v>3311</v>
      </c>
      <c r="B76" s="136">
        <v>22728188.600000001</v>
      </c>
      <c r="C76" s="136">
        <f>D76-B76</f>
        <v>-21822691.630000003</v>
      </c>
      <c r="D76" s="136">
        <v>905496.96999999974</v>
      </c>
      <c r="E76" s="136">
        <v>34800</v>
      </c>
      <c r="F76" s="136">
        <v>820476.17</v>
      </c>
      <c r="G76" s="136">
        <f>D76-E76</f>
        <v>870696.96999999974</v>
      </c>
    </row>
    <row r="77" spans="1:7" s="23" customFormat="1">
      <c r="A77" s="145" t="s">
        <v>3313</v>
      </c>
      <c r="B77" s="136">
        <v>0</v>
      </c>
      <c r="C77" s="136">
        <f>D77-B77</f>
        <v>0</v>
      </c>
      <c r="D77" s="136">
        <v>0</v>
      </c>
      <c r="E77" s="136">
        <v>0</v>
      </c>
      <c r="F77" s="136">
        <v>0</v>
      </c>
      <c r="G77" s="136">
        <f>D77-E77</f>
        <v>0</v>
      </c>
    </row>
    <row r="78" spans="1:7" s="23" customFormat="1">
      <c r="A78" s="145" t="s">
        <v>3299</v>
      </c>
      <c r="B78" s="136">
        <v>1460000</v>
      </c>
      <c r="C78" s="136">
        <f>D78-B78</f>
        <v>1372872.33</v>
      </c>
      <c r="D78" s="136">
        <v>2832872.33</v>
      </c>
      <c r="E78" s="136">
        <v>202738.37</v>
      </c>
      <c r="F78" s="136">
        <v>2630133.959999999</v>
      </c>
      <c r="G78" s="136">
        <f>D78-E78</f>
        <v>2630133.96</v>
      </c>
    </row>
    <row r="79" spans="1:7" s="23" customFormat="1">
      <c r="A79" s="145" t="s">
        <v>3309</v>
      </c>
      <c r="B79" s="136">
        <v>0</v>
      </c>
      <c r="C79" s="136">
        <f>D79-B79</f>
        <v>2730.01</v>
      </c>
      <c r="D79" s="136">
        <v>2730.01</v>
      </c>
      <c r="E79" s="136">
        <v>0</v>
      </c>
      <c r="F79" s="136">
        <v>2730.01</v>
      </c>
      <c r="G79" s="136">
        <f>D79-E79</f>
        <v>2730.01</v>
      </c>
    </row>
    <row r="80" spans="1:7" s="23" customFormat="1">
      <c r="A80" s="145" t="s">
        <v>3314</v>
      </c>
      <c r="B80" s="136">
        <v>9563076.8800000008</v>
      </c>
      <c r="C80" s="136">
        <f>D80-B80</f>
        <v>430645.28999999911</v>
      </c>
      <c r="D80" s="136">
        <v>9993722.1699999999</v>
      </c>
      <c r="E80" s="136">
        <v>140782.54</v>
      </c>
      <c r="F80" s="136">
        <v>9852939.6300000008</v>
      </c>
      <c r="G80" s="136">
        <f>D80-E80</f>
        <v>9852939.6300000008</v>
      </c>
    </row>
    <row r="81" spans="1:7" s="23" customFormat="1">
      <c r="A81" s="145" t="s">
        <v>3315</v>
      </c>
      <c r="B81" s="136">
        <v>0</v>
      </c>
      <c r="C81" s="136">
        <f>D81-B81</f>
        <v>25621</v>
      </c>
      <c r="D81" s="136">
        <v>25621</v>
      </c>
      <c r="E81" s="136">
        <v>5664</v>
      </c>
      <c r="F81" s="136">
        <v>19957</v>
      </c>
      <c r="G81" s="136">
        <f>D81-E81</f>
        <v>19957</v>
      </c>
    </row>
    <row r="82" spans="1:7" s="23" customFormat="1">
      <c r="A82" s="145" t="s">
        <v>3310</v>
      </c>
      <c r="B82" s="136">
        <v>0</v>
      </c>
      <c r="C82" s="136">
        <f>D82-B82</f>
        <v>0</v>
      </c>
      <c r="D82" s="136">
        <v>0</v>
      </c>
      <c r="E82" s="136">
        <v>0</v>
      </c>
      <c r="F82" s="136">
        <v>0</v>
      </c>
      <c r="G82" s="136">
        <f>D82-E82</f>
        <v>0</v>
      </c>
    </row>
    <row r="83" spans="1:7" s="23" customFormat="1">
      <c r="A83" s="145" t="s">
        <v>3298</v>
      </c>
      <c r="B83" s="136">
        <v>0</v>
      </c>
      <c r="C83" s="136">
        <f>D83-B83</f>
        <v>12149007.15</v>
      </c>
      <c r="D83" s="136">
        <v>12149007.15</v>
      </c>
      <c r="E83" s="136">
        <v>817327.35999999987</v>
      </c>
      <c r="F83" s="136">
        <v>10980010.560000001</v>
      </c>
      <c r="G83" s="136">
        <f>D83-E83</f>
        <v>11331679.790000001</v>
      </c>
    </row>
    <row r="84" spans="1:7" s="23" customFormat="1">
      <c r="A84" s="145" t="s">
        <v>3296</v>
      </c>
      <c r="B84" s="136">
        <v>0</v>
      </c>
      <c r="C84" s="136">
        <f>D84-B84</f>
        <v>14053.539999999106</v>
      </c>
      <c r="D84" s="136">
        <v>14053.539999999106</v>
      </c>
      <c r="E84" s="136">
        <v>0</v>
      </c>
      <c r="F84" s="136">
        <v>14053.540000000969</v>
      </c>
      <c r="G84" s="136">
        <f>D84-E84</f>
        <v>14053.539999999106</v>
      </c>
    </row>
    <row r="85" spans="1:7" s="23" customFormat="1">
      <c r="A85" s="145" t="s">
        <v>3301</v>
      </c>
      <c r="B85" s="136">
        <v>54000</v>
      </c>
      <c r="C85" s="136">
        <f>D85-B85</f>
        <v>484666.66000000015</v>
      </c>
      <c r="D85" s="136">
        <v>538666.66000000015</v>
      </c>
      <c r="E85" s="136">
        <v>54856.920000000013</v>
      </c>
      <c r="F85" s="136">
        <v>483809.73999999929</v>
      </c>
      <c r="G85" s="136">
        <f>D85-E85</f>
        <v>483809.74000000011</v>
      </c>
    </row>
    <row r="86" spans="1:7" s="23" customFormat="1">
      <c r="A86" s="145" t="s">
        <v>3318</v>
      </c>
      <c r="B86" s="136">
        <v>195000</v>
      </c>
      <c r="C86" s="136">
        <f>D86-B86</f>
        <v>14683.169999999925</v>
      </c>
      <c r="D86" s="136">
        <v>209683.16999999993</v>
      </c>
      <c r="E86" s="136">
        <v>4662</v>
      </c>
      <c r="F86" s="136">
        <v>205021.17000000016</v>
      </c>
      <c r="G86" s="136">
        <f>D86-E86</f>
        <v>205021.16999999993</v>
      </c>
    </row>
    <row r="87" spans="1:7" s="23" customFormat="1">
      <c r="A87" s="145" t="s">
        <v>3319</v>
      </c>
      <c r="B87" s="136">
        <v>45000</v>
      </c>
      <c r="C87" s="136">
        <f>D87-B87</f>
        <v>-30713</v>
      </c>
      <c r="D87" s="136">
        <v>14287</v>
      </c>
      <c r="E87" s="136">
        <v>191</v>
      </c>
      <c r="F87" s="136">
        <v>14096</v>
      </c>
      <c r="G87" s="136">
        <f>D87-E87</f>
        <v>14096</v>
      </c>
    </row>
    <row r="88" spans="1:7" s="23" customFormat="1">
      <c r="A88" s="145" t="s">
        <v>3323</v>
      </c>
      <c r="B88" s="136">
        <v>0</v>
      </c>
      <c r="C88" s="136">
        <f>D88-B88</f>
        <v>0</v>
      </c>
      <c r="D88" s="136">
        <v>0</v>
      </c>
      <c r="E88" s="136">
        <v>0</v>
      </c>
      <c r="F88" s="136">
        <v>0</v>
      </c>
      <c r="G88" s="136">
        <f>D88-E88</f>
        <v>0</v>
      </c>
    </row>
    <row r="89" spans="1:7" s="23" customFormat="1">
      <c r="A89" s="145" t="s">
        <v>3320</v>
      </c>
      <c r="B89" s="136">
        <v>50000</v>
      </c>
      <c r="C89" s="136">
        <f>D89-B89</f>
        <v>-16000</v>
      </c>
      <c r="D89" s="136">
        <v>34000</v>
      </c>
      <c r="E89" s="136">
        <v>0</v>
      </c>
      <c r="F89" s="136">
        <v>34000</v>
      </c>
      <c r="G89" s="136">
        <f>D89-E89</f>
        <v>34000</v>
      </c>
    </row>
    <row r="90" spans="1:7" s="23" customFormat="1">
      <c r="A90" s="145" t="s">
        <v>3324</v>
      </c>
      <c r="B90" s="136">
        <v>0</v>
      </c>
      <c r="C90" s="136">
        <f>D90-B90</f>
        <v>0</v>
      </c>
      <c r="D90" s="136">
        <v>0</v>
      </c>
      <c r="E90" s="136">
        <v>0</v>
      </c>
      <c r="F90" s="136">
        <v>0</v>
      </c>
      <c r="G90" s="136">
        <f>D90-E90</f>
        <v>0</v>
      </c>
    </row>
    <row r="91" spans="1:7" s="23" customFormat="1">
      <c r="A91" s="145" t="s">
        <v>3300</v>
      </c>
      <c r="B91" s="136">
        <v>1737208.04</v>
      </c>
      <c r="C91" s="136">
        <f>D91-B91</f>
        <v>-14880.989999999292</v>
      </c>
      <c r="D91" s="136">
        <v>1722327.0500000007</v>
      </c>
      <c r="E91" s="136">
        <v>0</v>
      </c>
      <c r="F91" s="136">
        <v>1722327.05</v>
      </c>
      <c r="G91" s="136">
        <f>D91-E91</f>
        <v>1722327.0500000007</v>
      </c>
    </row>
    <row r="92" spans="1:7" s="23" customFormat="1">
      <c r="A92" s="145" t="s">
        <v>3306</v>
      </c>
      <c r="B92" s="136">
        <v>250000</v>
      </c>
      <c r="C92" s="136">
        <f>D92-B92</f>
        <v>20545500.190000001</v>
      </c>
      <c r="D92" s="136">
        <v>20795500.190000001</v>
      </c>
      <c r="E92" s="136">
        <v>5710421.2599999998</v>
      </c>
      <c r="F92" s="136">
        <v>15056811.43</v>
      </c>
      <c r="G92" s="136">
        <f>D92-E92</f>
        <v>15085078.930000002</v>
      </c>
    </row>
    <row r="93" spans="1:7" s="23" customFormat="1">
      <c r="A93" s="145" t="s">
        <v>3326</v>
      </c>
      <c r="B93" s="136">
        <v>0</v>
      </c>
      <c r="C93" s="136">
        <f>D93-B93</f>
        <v>0</v>
      </c>
      <c r="D93" s="136">
        <v>0</v>
      </c>
      <c r="E93" s="136">
        <v>0</v>
      </c>
      <c r="F93" s="136">
        <v>0</v>
      </c>
      <c r="G93" s="136">
        <f>D93-E93</f>
        <v>0</v>
      </c>
    </row>
    <row r="94" spans="1:7" s="23" customFormat="1">
      <c r="A94" s="145" t="s">
        <v>3321</v>
      </c>
      <c r="B94" s="136">
        <v>0</v>
      </c>
      <c r="C94" s="136">
        <f>D94-B94</f>
        <v>493784.5</v>
      </c>
      <c r="D94" s="136">
        <v>493784.5</v>
      </c>
      <c r="E94" s="136">
        <v>-119056</v>
      </c>
      <c r="F94" s="136">
        <v>612840.5</v>
      </c>
      <c r="G94" s="136">
        <f>D94-E94</f>
        <v>612840.5</v>
      </c>
    </row>
    <row r="95" spans="1:7" s="23" customFormat="1">
      <c r="A95" s="145" t="s">
        <v>3303</v>
      </c>
      <c r="B95" s="136">
        <v>0</v>
      </c>
      <c r="C95" s="136">
        <f>D95-B95</f>
        <v>1772.0400000000373</v>
      </c>
      <c r="D95" s="136">
        <v>1772.0400000000373</v>
      </c>
      <c r="E95" s="136">
        <v>0</v>
      </c>
      <c r="F95" s="136">
        <v>1772.0400000000373</v>
      </c>
      <c r="G95" s="136">
        <f>D95-E95</f>
        <v>1772.0400000000373</v>
      </c>
    </row>
    <row r="96" spans="1:7" s="23" customFormat="1">
      <c r="A96" s="145" t="s">
        <v>3297</v>
      </c>
      <c r="B96" s="136">
        <v>0</v>
      </c>
      <c r="C96" s="136">
        <f t="shared" ref="C96:C104" si="4">D96-B96</f>
        <v>8392.11</v>
      </c>
      <c r="D96" s="136">
        <v>8392.11</v>
      </c>
      <c r="E96" s="136">
        <v>0</v>
      </c>
      <c r="F96" s="136">
        <v>8392.1099999998696</v>
      </c>
      <c r="G96" s="136">
        <f t="shared" ref="G96:G104" si="5">D96-E96</f>
        <v>8392.11</v>
      </c>
    </row>
    <row r="97" spans="1:7" s="23" customFormat="1">
      <c r="A97" s="145" t="s">
        <v>3317</v>
      </c>
      <c r="B97" s="136"/>
      <c r="C97" s="136">
        <f>D97-B97</f>
        <v>0</v>
      </c>
      <c r="D97" s="136"/>
      <c r="E97" s="136"/>
      <c r="F97" s="136"/>
      <c r="G97" s="136">
        <f>D97-E97</f>
        <v>0</v>
      </c>
    </row>
    <row r="98" spans="1:7" s="23" customFormat="1">
      <c r="A98" s="145" t="s">
        <v>3307</v>
      </c>
      <c r="B98" s="136"/>
      <c r="C98" s="136">
        <f>D98-B98</f>
        <v>0</v>
      </c>
      <c r="D98" s="136"/>
      <c r="E98" s="136"/>
      <c r="F98" s="136"/>
      <c r="G98" s="136">
        <f>D98-E98</f>
        <v>0</v>
      </c>
    </row>
    <row r="99" spans="1:7" s="23" customFormat="1">
      <c r="A99" s="145" t="s">
        <v>3302</v>
      </c>
      <c r="B99" s="136">
        <v>0</v>
      </c>
      <c r="C99" s="136">
        <f t="shared" ref="C99:C104" si="6">D99-B99</f>
        <v>219584.52</v>
      </c>
      <c r="D99" s="136">
        <v>219584.52</v>
      </c>
      <c r="E99" s="136">
        <v>0</v>
      </c>
      <c r="F99" s="136">
        <v>219584.52</v>
      </c>
      <c r="G99" s="136">
        <f t="shared" ref="G99:G104" si="7">D99-E99</f>
        <v>219584.52</v>
      </c>
    </row>
    <row r="100" spans="1:7" s="23" customFormat="1">
      <c r="A100" s="145" t="s">
        <v>3322</v>
      </c>
      <c r="B100" s="136">
        <v>0</v>
      </c>
      <c r="C100" s="136">
        <f>D100-B100</f>
        <v>99004.14</v>
      </c>
      <c r="D100" s="136">
        <v>99004.14</v>
      </c>
      <c r="E100" s="136">
        <v>0</v>
      </c>
      <c r="F100" s="136">
        <v>99004.14</v>
      </c>
      <c r="G100" s="136">
        <f>D100-E100</f>
        <v>99004.14</v>
      </c>
    </row>
    <row r="101" spans="1:7" s="23" customFormat="1">
      <c r="A101" s="145" t="s">
        <v>3325</v>
      </c>
      <c r="B101" s="136"/>
      <c r="C101" s="136">
        <f>D101-B101</f>
        <v>0</v>
      </c>
      <c r="D101" s="136"/>
      <c r="E101" s="136"/>
      <c r="F101" s="136"/>
      <c r="G101" s="136">
        <f>D101-E101</f>
        <v>0</v>
      </c>
    </row>
    <row r="102" spans="1:7" s="23" customFormat="1">
      <c r="A102" s="145" t="s">
        <v>3312</v>
      </c>
      <c r="B102" s="136">
        <v>0</v>
      </c>
      <c r="C102" s="136">
        <f>D102-B102</f>
        <v>315343.03999999998</v>
      </c>
      <c r="D102" s="136">
        <v>315343.03999999998</v>
      </c>
      <c r="E102" s="136">
        <v>0</v>
      </c>
      <c r="F102" s="136">
        <v>315343.03999999998</v>
      </c>
      <c r="G102" s="136">
        <f>D102-E102</f>
        <v>315343.03999999998</v>
      </c>
    </row>
    <row r="103" spans="1:7" s="23" customFormat="1">
      <c r="A103" s="145" t="s">
        <v>3304</v>
      </c>
      <c r="B103" s="136">
        <v>0</v>
      </c>
      <c r="C103" s="136">
        <f t="shared" ref="C103:C104" si="8">D103-B103</f>
        <v>1527.52</v>
      </c>
      <c r="D103" s="136">
        <v>1527.52</v>
      </c>
      <c r="E103" s="136">
        <v>0</v>
      </c>
      <c r="F103" s="136">
        <v>1527.52</v>
      </c>
      <c r="G103" s="136">
        <f t="shared" ref="G103:G104" si="9">D103-E103</f>
        <v>1527.52</v>
      </c>
    </row>
    <row r="104" spans="1:7" s="23" customFormat="1">
      <c r="A104" s="145" t="s">
        <v>3316</v>
      </c>
      <c r="B104" s="136"/>
      <c r="C104" s="136">
        <f t="shared" si="8"/>
        <v>0</v>
      </c>
      <c r="D104" s="136"/>
      <c r="E104" s="136"/>
      <c r="F104" s="136"/>
      <c r="G104" s="136">
        <f t="shared" si="9"/>
        <v>0</v>
      </c>
    </row>
    <row r="105" spans="1:7">
      <c r="A105" s="69" t="s">
        <v>678</v>
      </c>
      <c r="B105" s="52"/>
      <c r="C105" s="52"/>
      <c r="D105" s="52"/>
      <c r="E105" s="52"/>
      <c r="F105" s="52"/>
      <c r="G105" s="52"/>
    </row>
    <row r="106" spans="1:7">
      <c r="A106" s="53" t="s">
        <v>360</v>
      </c>
      <c r="B106" s="136">
        <f>GASTO_NE_T1+GASTO_E_T1</f>
        <v>110971509.67000002</v>
      </c>
      <c r="C106" s="136">
        <f>GASTO_NE_T2+GASTO_E_T2</f>
        <v>72350770.469999999</v>
      </c>
      <c r="D106" s="136">
        <f>GASTO_NE_T3+GASTO_E_T3</f>
        <v>183322280.14000005</v>
      </c>
      <c r="E106" s="136">
        <f>GASTO_NE_T4+GASTO_E_T4</f>
        <v>11143897.48</v>
      </c>
      <c r="F106" s="136">
        <f>GASTO_NE_T5+GASTO_E_T5</f>
        <v>159497920.66000003</v>
      </c>
      <c r="G106" s="136">
        <f>GASTO_NE_T6+GASTO_E_T6</f>
        <v>172178382.66000003</v>
      </c>
    </row>
    <row r="107" spans="1:7">
      <c r="A107" s="56"/>
      <c r="B107" s="63"/>
      <c r="C107" s="63"/>
      <c r="D107" s="63"/>
      <c r="E107" s="63"/>
      <c r="F107" s="63"/>
      <c r="G107" s="70"/>
    </row>
    <row r="108" spans="1:7" hidden="1">
      <c r="A108" s="11"/>
    </row>
    <row r="109" spans="1:7"/>
    <row r="110" spans="1:7"/>
    <row r="111" spans="1:7"/>
    <row r="112" spans="1:7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43:G106 B9:G42">
      <formula1>-1.79769313486231E+100</formula1>
      <formula2>1.79769313486231E+100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74889036.150000006</v>
      </c>
      <c r="Q2" s="18">
        <f>GASTO_NE_T2</f>
        <v>57765447.590000011</v>
      </c>
      <c r="R2" s="18">
        <f>GASTO_NE_T3</f>
        <v>132654483.74000002</v>
      </c>
      <c r="S2" s="18">
        <f>GASTO_NE_T4</f>
        <v>4249887.26</v>
      </c>
      <c r="T2" s="18">
        <f>GASTO_NE_T5</f>
        <v>116153292.01000004</v>
      </c>
      <c r="U2" s="18">
        <f>GASTO_NE_T6</f>
        <v>128404596.48000002</v>
      </c>
    </row>
    <row r="3" spans="1: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36082473.520000003</v>
      </c>
      <c r="Q3" s="18">
        <f>GASTO_E_T2</f>
        <v>14585322.879999995</v>
      </c>
      <c r="R3" s="18">
        <f>GASTO_E_T3</f>
        <v>50667796.400000006</v>
      </c>
      <c r="S3" s="18">
        <f>GASTO_E_T4</f>
        <v>6894010.2199999997</v>
      </c>
      <c r="T3" s="18">
        <f>GASTO_E_T5</f>
        <v>43344628.650000006</v>
      </c>
      <c r="U3" s="18">
        <f>GASTO_E_T6</f>
        <v>43773786.180000007</v>
      </c>
      <c r="V3" s="18"/>
    </row>
    <row r="4" spans="1: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110971509.67000002</v>
      </c>
      <c r="Q4" s="18">
        <f>TOTAL_E_T2</f>
        <v>72350770.469999999</v>
      </c>
      <c r="R4" s="18">
        <f>TOTAL_E_T3</f>
        <v>183322280.14000005</v>
      </c>
      <c r="S4" s="18">
        <f>TOTAL_E_T4</f>
        <v>11143897.48</v>
      </c>
      <c r="T4" s="18">
        <f>TOTAL_E_T5</f>
        <v>159497920.66000003</v>
      </c>
      <c r="U4" s="18">
        <f>TOTAL_E_T6</f>
        <v>172178382.66000003</v>
      </c>
      <c r="V4" s="18"/>
    </row>
    <row r="5" spans="1:25">
      <c r="A5" s="3"/>
      <c r="P5" s="18"/>
      <c r="Q5" s="18"/>
      <c r="R5" s="18"/>
      <c r="S5" s="18"/>
      <c r="T5" s="18"/>
      <c r="U5" s="18"/>
      <c r="V5" s="18"/>
    </row>
    <row r="6" spans="1:25">
      <c r="A6" s="3"/>
      <c r="P6" s="18"/>
      <c r="Q6" s="18"/>
      <c r="R6" s="18"/>
      <c r="S6" s="18"/>
      <c r="T6" s="18"/>
      <c r="U6" s="18"/>
      <c r="V6" s="18"/>
    </row>
    <row r="7" spans="1: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>
      <c r="A8" s="3"/>
      <c r="P8" s="18"/>
      <c r="Q8" s="18"/>
      <c r="R8" s="18"/>
      <c r="S8" s="18"/>
      <c r="T8" s="18"/>
      <c r="U8" s="18"/>
    </row>
    <row r="9" spans="1:25">
      <c r="A9" s="3"/>
      <c r="P9" s="18"/>
      <c r="Q9" s="18"/>
      <c r="R9" s="18"/>
      <c r="S9" s="18"/>
      <c r="T9" s="18"/>
      <c r="U9" s="18"/>
    </row>
    <row r="10" spans="1:25">
      <c r="A10" s="3"/>
      <c r="P10" s="18"/>
      <c r="Q10" s="18"/>
      <c r="R10" s="18"/>
      <c r="S10" s="18"/>
      <c r="T10" s="18"/>
      <c r="U10" s="18"/>
    </row>
    <row r="11" spans="1:25">
      <c r="A11" s="3"/>
      <c r="P11" s="18"/>
      <c r="Q11" s="18"/>
      <c r="R11" s="18"/>
      <c r="S11" s="18"/>
      <c r="T11" s="18"/>
      <c r="U11" s="18"/>
    </row>
    <row r="12" spans="1:25">
      <c r="A12" s="3"/>
      <c r="N12" s="20"/>
      <c r="P12" s="18"/>
      <c r="Q12" s="18"/>
      <c r="R12" s="18"/>
      <c r="S12" s="18"/>
      <c r="T12" s="18"/>
      <c r="U12" s="18"/>
    </row>
    <row r="13" spans="1:25">
      <c r="A13" s="3"/>
      <c r="P13" s="18"/>
      <c r="Q13" s="18"/>
      <c r="R13" s="18"/>
      <c r="S13" s="18"/>
      <c r="T13" s="18"/>
      <c r="U13" s="18"/>
    </row>
    <row r="14" spans="1:25">
      <c r="A14" s="3"/>
      <c r="P14" s="18"/>
      <c r="Q14" s="18"/>
      <c r="R14" s="18"/>
      <c r="S14" s="18"/>
      <c r="T14" s="18"/>
      <c r="U14" s="18"/>
    </row>
    <row r="15" spans="1:25">
      <c r="A15" s="3"/>
      <c r="P15" s="18"/>
      <c r="Q15" s="18"/>
      <c r="R15" s="18"/>
      <c r="S15" s="18"/>
      <c r="T15" s="18"/>
      <c r="U15" s="18"/>
    </row>
    <row r="16" spans="1:25">
      <c r="A16" s="3"/>
      <c r="P16" s="18"/>
      <c r="Q16" s="18"/>
      <c r="R16" s="18"/>
      <c r="S16" s="18"/>
      <c r="T16" s="18"/>
      <c r="U16" s="18"/>
    </row>
    <row r="17" spans="1:21">
      <c r="A17" s="3"/>
      <c r="P17" s="18"/>
      <c r="Q17" s="18"/>
      <c r="R17" s="18"/>
      <c r="S17" s="18"/>
      <c r="T17" s="18"/>
      <c r="U17" s="18"/>
    </row>
    <row r="18" spans="1:21">
      <c r="A18" s="3"/>
      <c r="P18" s="18"/>
      <c r="Q18" s="18"/>
      <c r="R18" s="18"/>
      <c r="S18" s="18"/>
      <c r="T18" s="18"/>
      <c r="U18" s="18"/>
    </row>
    <row r="19" spans="1:21">
      <c r="A19" s="3"/>
      <c r="P19" s="18"/>
      <c r="Q19" s="18"/>
      <c r="R19" s="18"/>
      <c r="S19" s="18"/>
      <c r="T19" s="18"/>
      <c r="U19" s="18"/>
    </row>
    <row r="20" spans="1:21">
      <c r="A20" s="3"/>
      <c r="P20" s="18"/>
      <c r="Q20" s="18"/>
      <c r="R20" s="18"/>
      <c r="S20" s="18"/>
      <c r="T20" s="18"/>
      <c r="U20" s="18"/>
    </row>
    <row r="21" spans="1:21">
      <c r="A21" s="3"/>
      <c r="P21" s="18"/>
      <c r="Q21" s="18"/>
      <c r="R21" s="18"/>
      <c r="S21" s="18"/>
      <c r="T21" s="18"/>
      <c r="U21" s="18"/>
    </row>
    <row r="22" spans="1:21">
      <c r="A22" s="3"/>
      <c r="P22" s="18"/>
      <c r="Q22" s="18"/>
      <c r="R22" s="18"/>
      <c r="S22" s="18"/>
      <c r="T22" s="18"/>
      <c r="U22" s="18"/>
    </row>
    <row r="23" spans="1:21">
      <c r="A23" s="3"/>
      <c r="P23" s="18"/>
      <c r="Q23" s="18"/>
      <c r="R23" s="18"/>
      <c r="S23" s="18"/>
      <c r="T23" s="18"/>
      <c r="U23" s="18"/>
    </row>
    <row r="24" spans="1:21">
      <c r="A24" s="3"/>
      <c r="P24" s="18"/>
      <c r="Q24" s="18"/>
      <c r="R24" s="18"/>
      <c r="S24" s="18"/>
      <c r="T24" s="18"/>
      <c r="U24" s="18"/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  <row r="67" spans="1:21">
      <c r="A67" s="3"/>
      <c r="P67" s="18"/>
      <c r="Q67" s="18"/>
      <c r="R67" s="18"/>
      <c r="S67" s="18"/>
      <c r="T67" s="18"/>
      <c r="U67" s="18"/>
    </row>
    <row r="68" spans="1:21">
      <c r="A68" s="3"/>
      <c r="P68" s="18"/>
      <c r="Q68" s="18"/>
      <c r="R68" s="18"/>
      <c r="S68" s="18"/>
      <c r="T68" s="18"/>
      <c r="U68" s="18"/>
    </row>
    <row r="69" spans="1:21">
      <c r="A69" s="3"/>
      <c r="P69" s="18"/>
      <c r="Q69" s="18"/>
      <c r="R69" s="18"/>
      <c r="S69" s="18"/>
      <c r="T69" s="18"/>
      <c r="U69" s="18"/>
    </row>
    <row r="70" spans="1:21">
      <c r="A70" s="3"/>
      <c r="P70" s="18"/>
      <c r="Q70" s="18"/>
      <c r="R70" s="18"/>
      <c r="S70" s="18"/>
      <c r="T70" s="18"/>
      <c r="U70" s="18"/>
    </row>
    <row r="71" spans="1:21">
      <c r="A71" s="3"/>
      <c r="P71" s="18"/>
      <c r="Q71" s="18"/>
      <c r="R71" s="18"/>
      <c r="S71" s="18"/>
      <c r="T71" s="18"/>
      <c r="U71" s="18"/>
    </row>
    <row r="72" spans="1:21">
      <c r="A72" s="3"/>
      <c r="P72" s="18"/>
      <c r="Q72" s="18"/>
      <c r="R72" s="18"/>
      <c r="S72" s="18"/>
      <c r="T72" s="18"/>
      <c r="U72" s="18"/>
    </row>
    <row r="73" spans="1:21">
      <c r="A73" s="3"/>
      <c r="P73" s="18"/>
      <c r="Q73" s="18"/>
      <c r="R73" s="18"/>
      <c r="S73" s="18"/>
      <c r="T73" s="18"/>
      <c r="U73" s="18"/>
    </row>
    <row r="74" spans="1:21">
      <c r="A74" s="3"/>
      <c r="P74" s="18"/>
      <c r="Q74" s="18"/>
      <c r="R74" s="18"/>
      <c r="S74" s="18"/>
      <c r="T74" s="18"/>
      <c r="U74" s="18"/>
    </row>
    <row r="75" spans="1:21">
      <c r="A75" s="3"/>
      <c r="P75" s="18"/>
      <c r="Q75" s="18"/>
      <c r="R75" s="18"/>
      <c r="S75" s="18"/>
      <c r="T75" s="18"/>
      <c r="U75" s="18"/>
    </row>
    <row r="76" spans="1:21">
      <c r="A76" s="3"/>
    </row>
    <row r="77" spans="1:21">
      <c r="A77" s="3"/>
    </row>
    <row r="78" spans="1:21">
      <c r="A78" s="3"/>
    </row>
    <row r="79" spans="1:21">
      <c r="A79" s="3"/>
    </row>
    <row r="80" spans="1:2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78"/>
  <sheetViews>
    <sheetView showGridLines="0" topLeftCell="A67" zoomScale="90" zoomScaleNormal="90" workbookViewId="0">
      <selection activeCell="D77" sqref="D77"/>
    </sheetView>
  </sheetViews>
  <sheetFormatPr baseColWidth="10" defaultColWidth="0" defaultRowHeight="15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4" width="10.85546875" hidden="1"/>
  </cols>
  <sheetData>
    <row r="1" spans="1:7" ht="57.75" customHeight="1">
      <c r="A1" s="226" t="s">
        <v>3281</v>
      </c>
      <c r="B1" s="227"/>
      <c r="C1" s="227"/>
      <c r="D1" s="227"/>
      <c r="E1" s="227"/>
      <c r="F1" s="227"/>
      <c r="G1" s="227"/>
    </row>
    <row r="2" spans="1:7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3"/>
    </row>
    <row r="3" spans="1:7">
      <c r="A3" s="204" t="s">
        <v>396</v>
      </c>
      <c r="B3" s="205"/>
      <c r="C3" s="205"/>
      <c r="D3" s="205"/>
      <c r="E3" s="205"/>
      <c r="F3" s="205"/>
      <c r="G3" s="206"/>
    </row>
    <row r="4" spans="1:7">
      <c r="A4" s="204" t="s">
        <v>397</v>
      </c>
      <c r="B4" s="205"/>
      <c r="C4" s="205"/>
      <c r="D4" s="205"/>
      <c r="E4" s="205"/>
      <c r="F4" s="205"/>
      <c r="G4" s="206"/>
    </row>
    <row r="5" spans="1:7">
      <c r="A5" s="207" t="str">
        <f>TRIMESTRE</f>
        <v>Del 1 de enero al 31 de diciembre de 2018 (b)</v>
      </c>
      <c r="B5" s="208"/>
      <c r="C5" s="208"/>
      <c r="D5" s="208"/>
      <c r="E5" s="208"/>
      <c r="F5" s="208"/>
      <c r="G5" s="209"/>
    </row>
    <row r="6" spans="1:7">
      <c r="A6" s="210" t="s">
        <v>118</v>
      </c>
      <c r="B6" s="211"/>
      <c r="C6" s="211"/>
      <c r="D6" s="211"/>
      <c r="E6" s="211"/>
      <c r="F6" s="211"/>
      <c r="G6" s="212"/>
    </row>
    <row r="7" spans="1:7">
      <c r="A7" s="205" t="s">
        <v>0</v>
      </c>
      <c r="B7" s="210" t="s">
        <v>279</v>
      </c>
      <c r="C7" s="211"/>
      <c r="D7" s="211"/>
      <c r="E7" s="211"/>
      <c r="F7" s="212"/>
      <c r="G7" s="222" t="s">
        <v>3278</v>
      </c>
    </row>
    <row r="8" spans="1:7" ht="30.75" customHeight="1">
      <c r="A8" s="205"/>
      <c r="B8" s="44" t="s">
        <v>281</v>
      </c>
      <c r="C8" s="43" t="s">
        <v>362</v>
      </c>
      <c r="D8" s="44" t="s">
        <v>283</v>
      </c>
      <c r="E8" s="44" t="s">
        <v>167</v>
      </c>
      <c r="F8" s="45" t="s">
        <v>185</v>
      </c>
      <c r="G8" s="221"/>
    </row>
    <row r="9" spans="1:7">
      <c r="A9" s="50" t="s">
        <v>363</v>
      </c>
      <c r="B9" s="136">
        <f t="shared" ref="B9:G9" si="0">SUM(B10,B19,B27,B37)</f>
        <v>74889036.150000006</v>
      </c>
      <c r="C9" s="136">
        <f t="shared" si="0"/>
        <v>57765447.589999996</v>
      </c>
      <c r="D9" s="136">
        <f t="shared" si="0"/>
        <v>132654483.73999999</v>
      </c>
      <c r="E9" s="136">
        <f t="shared" si="0"/>
        <v>120404179.26999998</v>
      </c>
      <c r="F9" s="136">
        <f t="shared" si="0"/>
        <v>116153292.00999998</v>
      </c>
      <c r="G9" s="136">
        <f t="shared" si="0"/>
        <v>12250304.469999997</v>
      </c>
    </row>
    <row r="10" spans="1:7">
      <c r="A10" s="51" t="s">
        <v>364</v>
      </c>
      <c r="B10" s="136">
        <f t="shared" ref="B10:G10" si="1">SUM(B11:B18)</f>
        <v>35046944.200000003</v>
      </c>
      <c r="C10" s="136">
        <f t="shared" si="1"/>
        <v>6686118.3200000003</v>
      </c>
      <c r="D10" s="136">
        <f t="shared" si="1"/>
        <v>41733062.519999996</v>
      </c>
      <c r="E10" s="136">
        <f t="shared" si="1"/>
        <v>39876779.269999996</v>
      </c>
      <c r="F10" s="136">
        <f t="shared" si="1"/>
        <v>39271616.009999998</v>
      </c>
      <c r="G10" s="136">
        <f t="shared" si="1"/>
        <v>1856283.249999996</v>
      </c>
    </row>
    <row r="11" spans="1:7">
      <c r="A11" s="61" t="s">
        <v>365</v>
      </c>
      <c r="B11" s="187"/>
      <c r="C11" s="187"/>
      <c r="D11" s="187">
        <v>0</v>
      </c>
      <c r="E11" s="187"/>
      <c r="F11" s="187"/>
      <c r="G11" s="136">
        <f>D11-E11</f>
        <v>0</v>
      </c>
    </row>
    <row r="12" spans="1:7">
      <c r="A12" s="61" t="s">
        <v>366</v>
      </c>
      <c r="B12" s="187">
        <v>228965.32</v>
      </c>
      <c r="C12" s="187">
        <v>16803.27</v>
      </c>
      <c r="D12" s="187">
        <v>245768.59</v>
      </c>
      <c r="E12" s="187">
        <v>216105.79</v>
      </c>
      <c r="F12" s="187">
        <v>216105.79</v>
      </c>
      <c r="G12" s="136">
        <f t="shared" ref="G12:G18" si="2">D12-E12</f>
        <v>29662.799999999988</v>
      </c>
    </row>
    <row r="13" spans="1:7">
      <c r="A13" s="61" t="s">
        <v>367</v>
      </c>
      <c r="B13" s="187">
        <v>19150984.899999999</v>
      </c>
      <c r="C13" s="187">
        <v>3518221.25</v>
      </c>
      <c r="D13" s="187">
        <v>22669206.149999999</v>
      </c>
      <c r="E13" s="187">
        <v>21950229.350000001</v>
      </c>
      <c r="F13" s="187">
        <v>21850428.059999999</v>
      </c>
      <c r="G13" s="136">
        <f t="shared" si="2"/>
        <v>718976.79999999702</v>
      </c>
    </row>
    <row r="14" spans="1:7">
      <c r="A14" s="61" t="s">
        <v>368</v>
      </c>
      <c r="B14" s="187"/>
      <c r="C14" s="187"/>
      <c r="D14" s="187">
        <v>0</v>
      </c>
      <c r="E14" s="187"/>
      <c r="F14" s="187"/>
      <c r="G14" s="136">
        <f t="shared" si="2"/>
        <v>0</v>
      </c>
    </row>
    <row r="15" spans="1:7">
      <c r="A15" s="61" t="s">
        <v>369</v>
      </c>
      <c r="B15" s="187">
        <v>3841105.66</v>
      </c>
      <c r="C15" s="187">
        <v>392411.35</v>
      </c>
      <c r="D15" s="187">
        <v>4233517.01</v>
      </c>
      <c r="E15" s="187">
        <v>3869614.01</v>
      </c>
      <c r="F15" s="187">
        <v>3834356.89</v>
      </c>
      <c r="G15" s="136">
        <f t="shared" si="2"/>
        <v>363903</v>
      </c>
    </row>
    <row r="16" spans="1:7">
      <c r="A16" s="61" t="s">
        <v>370</v>
      </c>
      <c r="B16" s="187"/>
      <c r="C16" s="187"/>
      <c r="D16" s="187">
        <v>0</v>
      </c>
      <c r="E16" s="187"/>
      <c r="F16" s="187"/>
      <c r="G16" s="136">
        <f t="shared" si="2"/>
        <v>0</v>
      </c>
    </row>
    <row r="17" spans="1:7">
      <c r="A17" s="61" t="s">
        <v>371</v>
      </c>
      <c r="B17" s="187">
        <v>909889.03</v>
      </c>
      <c r="C17" s="187">
        <v>220079.62</v>
      </c>
      <c r="D17" s="187">
        <v>1129968.6499999999</v>
      </c>
      <c r="E17" s="187">
        <v>1052166.96</v>
      </c>
      <c r="F17" s="187">
        <v>1052166.96</v>
      </c>
      <c r="G17" s="136">
        <f t="shared" si="2"/>
        <v>77801.689999999944</v>
      </c>
    </row>
    <row r="18" spans="1:7">
      <c r="A18" s="61" t="s">
        <v>372</v>
      </c>
      <c r="B18" s="187">
        <v>10915999.289999999</v>
      </c>
      <c r="C18" s="187">
        <v>2538602.83</v>
      </c>
      <c r="D18" s="187">
        <v>13454602.119999999</v>
      </c>
      <c r="E18" s="187">
        <v>12788663.16</v>
      </c>
      <c r="F18" s="187">
        <v>12318558.310000001</v>
      </c>
      <c r="G18" s="136">
        <f t="shared" si="2"/>
        <v>665938.95999999903</v>
      </c>
    </row>
    <row r="19" spans="1:7">
      <c r="A19" s="51" t="s">
        <v>373</v>
      </c>
      <c r="B19" s="136">
        <f t="shared" ref="B19:G19" si="3">SUM(B20:B26)</f>
        <v>38572075.009999998</v>
      </c>
      <c r="C19" s="136">
        <f t="shared" si="3"/>
        <v>51164404.789999999</v>
      </c>
      <c r="D19" s="136">
        <f t="shared" si="3"/>
        <v>89736479.799999997</v>
      </c>
      <c r="E19" s="136">
        <f t="shared" si="3"/>
        <v>79393326.389999986</v>
      </c>
      <c r="F19" s="136">
        <f t="shared" si="3"/>
        <v>75747602.389999986</v>
      </c>
      <c r="G19" s="136">
        <f t="shared" si="3"/>
        <v>10343153.41</v>
      </c>
    </row>
    <row r="20" spans="1:7">
      <c r="A20" s="61" t="s">
        <v>374</v>
      </c>
      <c r="B20" s="188">
        <v>2373687.15</v>
      </c>
      <c r="C20" s="188">
        <v>-17843.740000000002</v>
      </c>
      <c r="D20" s="188">
        <v>2355843.4099999997</v>
      </c>
      <c r="E20" s="188">
        <v>2247132.7200000002</v>
      </c>
      <c r="F20" s="188">
        <v>2238855.5699999998</v>
      </c>
      <c r="G20" s="136">
        <f>D20-E20</f>
        <v>108710.68999999948</v>
      </c>
    </row>
    <row r="21" spans="1:7">
      <c r="A21" s="61" t="s">
        <v>375</v>
      </c>
      <c r="B21" s="188">
        <v>31134206.129999999</v>
      </c>
      <c r="C21" s="188">
        <v>50657594.100000001</v>
      </c>
      <c r="D21" s="188">
        <v>81791800.230000004</v>
      </c>
      <c r="E21" s="188">
        <v>72151704.450000003</v>
      </c>
      <c r="F21" s="188">
        <v>68563380.769999996</v>
      </c>
      <c r="G21" s="136">
        <f t="shared" ref="G21:G26" si="4">D21-E21</f>
        <v>9640095.7800000012</v>
      </c>
    </row>
    <row r="22" spans="1:7">
      <c r="A22" s="61" t="s">
        <v>376</v>
      </c>
      <c r="B22" s="188">
        <v>425470.13</v>
      </c>
      <c r="C22" s="188">
        <v>317329.17</v>
      </c>
      <c r="D22" s="188">
        <v>742799.3</v>
      </c>
      <c r="E22" s="188">
        <v>649846.88</v>
      </c>
      <c r="F22" s="188">
        <v>632766.88</v>
      </c>
      <c r="G22" s="136">
        <f t="shared" si="4"/>
        <v>92952.420000000042</v>
      </c>
    </row>
    <row r="23" spans="1:7">
      <c r="A23" s="61" t="s">
        <v>377</v>
      </c>
      <c r="B23" s="188">
        <v>1794201.34</v>
      </c>
      <c r="C23" s="188">
        <v>755156.46</v>
      </c>
      <c r="D23" s="188">
        <v>2549357.7999999998</v>
      </c>
      <c r="E23" s="188">
        <v>2121939.38</v>
      </c>
      <c r="F23" s="188">
        <v>2102273.38</v>
      </c>
      <c r="G23" s="136">
        <f t="shared" si="4"/>
        <v>427418.41999999993</v>
      </c>
    </row>
    <row r="24" spans="1:7">
      <c r="A24" s="61" t="s">
        <v>378</v>
      </c>
      <c r="B24" s="188">
        <v>2844510.26</v>
      </c>
      <c r="C24" s="188">
        <v>-547831.19999999995</v>
      </c>
      <c r="D24" s="188">
        <v>2296679.0599999996</v>
      </c>
      <c r="E24" s="188">
        <v>2222702.96</v>
      </c>
      <c r="F24" s="188">
        <v>2210325.79</v>
      </c>
      <c r="G24" s="136">
        <f t="shared" si="4"/>
        <v>73976.099999999627</v>
      </c>
    </row>
    <row r="25" spans="1:7">
      <c r="A25" s="61" t="s">
        <v>379</v>
      </c>
      <c r="B25" s="188"/>
      <c r="C25" s="188"/>
      <c r="D25" s="188">
        <v>0</v>
      </c>
      <c r="E25" s="188"/>
      <c r="F25" s="188"/>
      <c r="G25" s="136">
        <f t="shared" si="4"/>
        <v>0</v>
      </c>
    </row>
    <row r="26" spans="1:7">
      <c r="A26" s="61" t="s">
        <v>380</v>
      </c>
      <c r="B26" s="188"/>
      <c r="C26" s="188"/>
      <c r="D26" s="188">
        <v>0</v>
      </c>
      <c r="E26" s="188"/>
      <c r="F26" s="188"/>
      <c r="G26" s="136">
        <f t="shared" si="4"/>
        <v>0</v>
      </c>
    </row>
    <row r="27" spans="1:7">
      <c r="A27" s="51" t="s">
        <v>381</v>
      </c>
      <c r="B27" s="136">
        <f t="shared" ref="B27:G27" si="5">SUM(B28:B36)</f>
        <v>1270016.94</v>
      </c>
      <c r="C27" s="136">
        <f t="shared" si="5"/>
        <v>-85075.520000000004</v>
      </c>
      <c r="D27" s="136">
        <f t="shared" si="5"/>
        <v>1184941.42</v>
      </c>
      <c r="E27" s="136">
        <f t="shared" si="5"/>
        <v>1134073.6100000001</v>
      </c>
      <c r="F27" s="136">
        <f t="shared" si="5"/>
        <v>1134073.6100000001</v>
      </c>
      <c r="G27" s="136">
        <f t="shared" si="5"/>
        <v>50867.809999999823</v>
      </c>
    </row>
    <row r="28" spans="1:7">
      <c r="A28" s="66" t="s">
        <v>382</v>
      </c>
      <c r="B28" s="190">
        <v>1270016.94</v>
      </c>
      <c r="C28" s="190">
        <v>-85075.520000000004</v>
      </c>
      <c r="D28" s="190">
        <v>1184941.42</v>
      </c>
      <c r="E28" s="190">
        <v>1134073.6100000001</v>
      </c>
      <c r="F28" s="190">
        <v>1134073.6100000001</v>
      </c>
      <c r="G28" s="136">
        <f>D28-E28</f>
        <v>50867.809999999823</v>
      </c>
    </row>
    <row r="29" spans="1:7">
      <c r="A29" s="61" t="s">
        <v>383</v>
      </c>
      <c r="B29" s="190"/>
      <c r="C29" s="190"/>
      <c r="D29" s="190">
        <v>0</v>
      </c>
      <c r="E29" s="190"/>
      <c r="F29" s="190"/>
      <c r="G29" s="136">
        <f t="shared" ref="G29:G36" si="6">D29-E29</f>
        <v>0</v>
      </c>
    </row>
    <row r="30" spans="1:7">
      <c r="A30" s="61" t="s">
        <v>384</v>
      </c>
      <c r="B30" s="190"/>
      <c r="C30" s="190"/>
      <c r="D30" s="190">
        <v>0</v>
      </c>
      <c r="E30" s="190"/>
      <c r="F30" s="190"/>
      <c r="G30" s="136">
        <f t="shared" si="6"/>
        <v>0</v>
      </c>
    </row>
    <row r="31" spans="1:7">
      <c r="A31" s="61" t="s">
        <v>385</v>
      </c>
      <c r="B31" s="190"/>
      <c r="C31" s="190"/>
      <c r="D31" s="190">
        <v>0</v>
      </c>
      <c r="E31" s="190"/>
      <c r="F31" s="190"/>
      <c r="G31" s="136">
        <f t="shared" si="6"/>
        <v>0</v>
      </c>
    </row>
    <row r="32" spans="1:7">
      <c r="A32" s="61" t="s">
        <v>386</v>
      </c>
      <c r="B32" s="190"/>
      <c r="C32" s="190"/>
      <c r="D32" s="190">
        <v>0</v>
      </c>
      <c r="E32" s="190"/>
      <c r="F32" s="190"/>
      <c r="G32" s="136">
        <f t="shared" si="6"/>
        <v>0</v>
      </c>
    </row>
    <row r="33" spans="1:7">
      <c r="A33" s="61" t="s">
        <v>387</v>
      </c>
      <c r="B33" s="190"/>
      <c r="C33" s="190"/>
      <c r="D33" s="190">
        <v>0</v>
      </c>
      <c r="E33" s="190"/>
      <c r="F33" s="190"/>
      <c r="G33" s="136">
        <f t="shared" si="6"/>
        <v>0</v>
      </c>
    </row>
    <row r="34" spans="1:7">
      <c r="A34" s="61" t="s">
        <v>388</v>
      </c>
      <c r="B34" s="190"/>
      <c r="C34" s="190"/>
      <c r="D34" s="190">
        <v>0</v>
      </c>
      <c r="E34" s="190"/>
      <c r="F34" s="190"/>
      <c r="G34" s="136">
        <f t="shared" si="6"/>
        <v>0</v>
      </c>
    </row>
    <row r="35" spans="1:7">
      <c r="A35" s="61" t="s">
        <v>389</v>
      </c>
      <c r="B35" s="190"/>
      <c r="C35" s="190"/>
      <c r="D35" s="190">
        <v>0</v>
      </c>
      <c r="E35" s="190"/>
      <c r="F35" s="190"/>
      <c r="G35" s="136">
        <f t="shared" si="6"/>
        <v>0</v>
      </c>
    </row>
    <row r="36" spans="1:7">
      <c r="A36" s="61" t="s">
        <v>390</v>
      </c>
      <c r="B36" s="190"/>
      <c r="C36" s="190"/>
      <c r="D36" s="190">
        <v>0</v>
      </c>
      <c r="E36" s="190"/>
      <c r="F36" s="190"/>
      <c r="G36" s="136">
        <f t="shared" si="6"/>
        <v>0</v>
      </c>
    </row>
    <row r="37" spans="1:7" ht="30">
      <c r="A37" s="62" t="s">
        <v>398</v>
      </c>
      <c r="B37" s="189"/>
      <c r="C37" s="189"/>
      <c r="D37" s="189"/>
      <c r="E37" s="189"/>
      <c r="F37" s="189"/>
      <c r="G37" s="136">
        <f>SUM(G38:G41)</f>
        <v>0</v>
      </c>
    </row>
    <row r="38" spans="1:7">
      <c r="A38" s="66" t="s">
        <v>391</v>
      </c>
      <c r="B38" s="136">
        <v>0</v>
      </c>
      <c r="C38" s="136">
        <v>0</v>
      </c>
      <c r="D38" s="136">
        <v>0</v>
      </c>
      <c r="E38" s="136">
        <v>0</v>
      </c>
      <c r="F38" s="136">
        <v>0</v>
      </c>
      <c r="G38" s="136">
        <f>D38-E38</f>
        <v>0</v>
      </c>
    </row>
    <row r="39" spans="1:7" ht="30">
      <c r="A39" s="66" t="s">
        <v>392</v>
      </c>
      <c r="B39" s="136">
        <v>0</v>
      </c>
      <c r="C39" s="136">
        <v>0</v>
      </c>
      <c r="D39" s="136">
        <v>0</v>
      </c>
      <c r="E39" s="136">
        <v>0</v>
      </c>
      <c r="F39" s="136">
        <v>0</v>
      </c>
      <c r="G39" s="136">
        <f>D39-E39</f>
        <v>0</v>
      </c>
    </row>
    <row r="40" spans="1:7">
      <c r="A40" s="66" t="s">
        <v>393</v>
      </c>
      <c r="B40" s="136">
        <v>0</v>
      </c>
      <c r="C40" s="136">
        <v>0</v>
      </c>
      <c r="D40" s="136">
        <v>0</v>
      </c>
      <c r="E40" s="136">
        <v>0</v>
      </c>
      <c r="F40" s="136">
        <v>0</v>
      </c>
      <c r="G40" s="136">
        <f>D40-E40</f>
        <v>0</v>
      </c>
    </row>
    <row r="41" spans="1:7">
      <c r="A41" s="66" t="s">
        <v>394</v>
      </c>
      <c r="B41" s="136">
        <v>0</v>
      </c>
      <c r="C41" s="136">
        <v>0</v>
      </c>
      <c r="D41" s="136">
        <v>0</v>
      </c>
      <c r="E41" s="136">
        <v>0</v>
      </c>
      <c r="F41" s="136">
        <v>0</v>
      </c>
      <c r="G41" s="136">
        <f>D41-E41</f>
        <v>0</v>
      </c>
    </row>
    <row r="42" spans="1:7">
      <c r="A42" s="66"/>
      <c r="B42" s="67"/>
      <c r="C42" s="67"/>
      <c r="D42" s="67"/>
      <c r="E42" s="67"/>
      <c r="F42" s="67"/>
      <c r="G42" s="67"/>
    </row>
    <row r="43" spans="1:7">
      <c r="A43" s="53" t="s">
        <v>395</v>
      </c>
      <c r="B43" s="136">
        <f t="shared" ref="B43:G43" si="7">SUM(B44,B53,B61,B71)</f>
        <v>36082473.520000003</v>
      </c>
      <c r="C43" s="136">
        <f t="shared" si="7"/>
        <v>14687603.719999995</v>
      </c>
      <c r="D43" s="136">
        <f t="shared" si="7"/>
        <v>50770077.239999995</v>
      </c>
      <c r="E43" s="136">
        <f t="shared" si="7"/>
        <v>50318030.25</v>
      </c>
      <c r="F43" s="136">
        <f t="shared" si="7"/>
        <v>43425020.030000001</v>
      </c>
      <c r="G43" s="136">
        <f t="shared" si="7"/>
        <v>452046.99000000022</v>
      </c>
    </row>
    <row r="44" spans="1:7">
      <c r="A44" s="51" t="s">
        <v>430</v>
      </c>
      <c r="B44" s="136">
        <f t="shared" ref="B44:G44" si="8">SUM(B45:B52)</f>
        <v>32291265.480000004</v>
      </c>
      <c r="C44" s="136">
        <f t="shared" si="8"/>
        <v>-20584672.150000002</v>
      </c>
      <c r="D44" s="136">
        <f t="shared" si="8"/>
        <v>11706593.330000002</v>
      </c>
      <c r="E44" s="136">
        <f t="shared" si="8"/>
        <v>11656379.49</v>
      </c>
      <c r="F44" s="136">
        <f t="shared" si="8"/>
        <v>11434510.180000002</v>
      </c>
      <c r="G44" s="136">
        <f t="shared" si="8"/>
        <v>50213.840000001714</v>
      </c>
    </row>
    <row r="45" spans="1:7">
      <c r="A45" s="66" t="s">
        <v>365</v>
      </c>
      <c r="B45" s="191"/>
      <c r="C45" s="191"/>
      <c r="D45" s="191">
        <v>0</v>
      </c>
      <c r="E45" s="191"/>
      <c r="F45" s="191"/>
      <c r="G45" s="136">
        <f>D45-E45</f>
        <v>0</v>
      </c>
    </row>
    <row r="46" spans="1:7">
      <c r="A46" s="66" t="s">
        <v>366</v>
      </c>
      <c r="B46" s="191">
        <v>0</v>
      </c>
      <c r="C46" s="191">
        <v>1527.52</v>
      </c>
      <c r="D46" s="191">
        <v>1527.52</v>
      </c>
      <c r="E46" s="191">
        <v>1527.52</v>
      </c>
      <c r="F46" s="191">
        <v>1527.52</v>
      </c>
      <c r="G46" s="136">
        <f t="shared" ref="G46:G52" si="9">D46-E46</f>
        <v>0</v>
      </c>
    </row>
    <row r="47" spans="1:7">
      <c r="A47" s="66" t="s">
        <v>367</v>
      </c>
      <c r="B47" s="191">
        <v>0</v>
      </c>
      <c r="C47" s="191">
        <v>462471.98</v>
      </c>
      <c r="D47" s="191">
        <v>462471.98</v>
      </c>
      <c r="E47" s="191">
        <v>462471.98</v>
      </c>
      <c r="F47" s="191">
        <v>421849.21</v>
      </c>
      <c r="G47" s="136">
        <f t="shared" si="9"/>
        <v>0</v>
      </c>
    </row>
    <row r="48" spans="1:7">
      <c r="A48" s="66" t="s">
        <v>368</v>
      </c>
      <c r="B48" s="191"/>
      <c r="C48" s="191"/>
      <c r="D48" s="191">
        <v>0</v>
      </c>
      <c r="E48" s="191"/>
      <c r="F48" s="191"/>
      <c r="G48" s="136">
        <f t="shared" si="9"/>
        <v>0</v>
      </c>
    </row>
    <row r="49" spans="1:7">
      <c r="A49" s="66" t="s">
        <v>369</v>
      </c>
      <c r="B49" s="191">
        <v>22728188.600000001</v>
      </c>
      <c r="C49" s="191">
        <v>-21527383.59</v>
      </c>
      <c r="D49" s="191">
        <v>1200805.0100000016</v>
      </c>
      <c r="E49" s="191">
        <v>1150591.17</v>
      </c>
      <c r="F49" s="191">
        <v>1115791.17</v>
      </c>
      <c r="G49" s="136">
        <f t="shared" si="9"/>
        <v>50213.840000001714</v>
      </c>
    </row>
    <row r="50" spans="1:7">
      <c r="A50" s="66" t="s">
        <v>370</v>
      </c>
      <c r="B50" s="191"/>
      <c r="C50" s="191"/>
      <c r="D50" s="191">
        <v>0</v>
      </c>
      <c r="E50" s="191"/>
      <c r="F50" s="191"/>
      <c r="G50" s="136">
        <f t="shared" si="9"/>
        <v>0</v>
      </c>
    </row>
    <row r="51" spans="1:7">
      <c r="A51" s="66" t="s">
        <v>371</v>
      </c>
      <c r="B51" s="191">
        <v>9563076.8800000008</v>
      </c>
      <c r="C51" s="191">
        <v>456266.29</v>
      </c>
      <c r="D51" s="191">
        <v>10019343.17</v>
      </c>
      <c r="E51" s="191">
        <v>10019343.17</v>
      </c>
      <c r="F51" s="191">
        <v>9872896.6300000008</v>
      </c>
      <c r="G51" s="136">
        <f t="shared" si="9"/>
        <v>0</v>
      </c>
    </row>
    <row r="52" spans="1:7">
      <c r="A52" s="66" t="s">
        <v>372</v>
      </c>
      <c r="B52" s="191">
        <v>0</v>
      </c>
      <c r="C52" s="191">
        <v>22445.65</v>
      </c>
      <c r="D52" s="191">
        <v>22445.65</v>
      </c>
      <c r="E52" s="191">
        <v>22445.65</v>
      </c>
      <c r="F52" s="191">
        <v>22445.65</v>
      </c>
      <c r="G52" s="136">
        <f t="shared" si="9"/>
        <v>0</v>
      </c>
    </row>
    <row r="53" spans="1:7">
      <c r="A53" s="51" t="s">
        <v>373</v>
      </c>
      <c r="B53" s="136">
        <f t="shared" ref="B53:G53" si="10">SUM(B54:B60)</f>
        <v>3791208.04</v>
      </c>
      <c r="C53" s="136">
        <f t="shared" si="10"/>
        <v>35272275.869999997</v>
      </c>
      <c r="D53" s="136">
        <f t="shared" si="10"/>
        <v>39063483.909999996</v>
      </c>
      <c r="E53" s="136">
        <f t="shared" si="10"/>
        <v>38661650.759999998</v>
      </c>
      <c r="F53" s="136">
        <f t="shared" si="10"/>
        <v>31990509.850000001</v>
      </c>
      <c r="G53" s="136">
        <f t="shared" si="10"/>
        <v>401833.14999999851</v>
      </c>
    </row>
    <row r="54" spans="1:7">
      <c r="A54" s="66" t="s">
        <v>374</v>
      </c>
      <c r="B54" s="192">
        <v>240000</v>
      </c>
      <c r="C54" s="192">
        <v>-16029.83</v>
      </c>
      <c r="D54" s="192">
        <v>223970.17</v>
      </c>
      <c r="E54" s="192">
        <v>223970.17</v>
      </c>
      <c r="F54" s="192">
        <v>219117.17</v>
      </c>
      <c r="G54" s="136">
        <f>D54-E54</f>
        <v>0</v>
      </c>
    </row>
    <row r="55" spans="1:7">
      <c r="A55" s="66" t="s">
        <v>375</v>
      </c>
      <c r="B55" s="192">
        <v>3551208.04</v>
      </c>
      <c r="C55" s="192">
        <v>34967945</v>
      </c>
      <c r="D55" s="192">
        <v>38519153.039999999</v>
      </c>
      <c r="E55" s="192">
        <v>38117319.890000001</v>
      </c>
      <c r="F55" s="192">
        <v>31451031.98</v>
      </c>
      <c r="G55" s="136">
        <f t="shared" ref="G55:G60" si="11">D55-E55</f>
        <v>401833.14999999851</v>
      </c>
    </row>
    <row r="56" spans="1:7">
      <c r="A56" s="66" t="s">
        <v>376</v>
      </c>
      <c r="B56" s="192"/>
      <c r="C56" s="192"/>
      <c r="D56" s="192">
        <v>0</v>
      </c>
      <c r="E56" s="192"/>
      <c r="F56" s="192"/>
      <c r="G56" s="136">
        <f t="shared" si="11"/>
        <v>0</v>
      </c>
    </row>
    <row r="57" spans="1:7">
      <c r="A57" s="46" t="s">
        <v>377</v>
      </c>
      <c r="B57" s="192">
        <v>0</v>
      </c>
      <c r="C57" s="192">
        <v>318588.65999999997</v>
      </c>
      <c r="D57" s="192">
        <v>318588.65999999997</v>
      </c>
      <c r="E57" s="192">
        <v>318588.65999999997</v>
      </c>
      <c r="F57" s="192">
        <v>318588.65999999997</v>
      </c>
      <c r="G57" s="136">
        <f t="shared" si="11"/>
        <v>0</v>
      </c>
    </row>
    <row r="58" spans="1:7">
      <c r="A58" s="66" t="s">
        <v>378</v>
      </c>
      <c r="B58" s="192">
        <v>0</v>
      </c>
      <c r="C58" s="192">
        <v>1772.04</v>
      </c>
      <c r="D58" s="192">
        <v>1772.04</v>
      </c>
      <c r="E58" s="192">
        <v>1772.04</v>
      </c>
      <c r="F58" s="192">
        <v>1772.04</v>
      </c>
      <c r="G58" s="136">
        <f t="shared" si="11"/>
        <v>0</v>
      </c>
    </row>
    <row r="59" spans="1:7">
      <c r="A59" s="66" t="s">
        <v>379</v>
      </c>
      <c r="B59" s="192"/>
      <c r="C59" s="192"/>
      <c r="D59" s="192">
        <v>0</v>
      </c>
      <c r="E59" s="192"/>
      <c r="F59" s="192"/>
      <c r="G59" s="136">
        <f t="shared" si="11"/>
        <v>0</v>
      </c>
    </row>
    <row r="60" spans="1:7">
      <c r="A60" s="66" t="s">
        <v>380</v>
      </c>
      <c r="B60" s="192"/>
      <c r="C60" s="192"/>
      <c r="D60" s="192">
        <v>0</v>
      </c>
      <c r="E60" s="192"/>
      <c r="F60" s="192"/>
      <c r="G60" s="136">
        <f t="shared" si="11"/>
        <v>0</v>
      </c>
    </row>
    <row r="61" spans="1:7">
      <c r="A61" s="51" t="s">
        <v>381</v>
      </c>
      <c r="B61" s="136">
        <f t="shared" ref="B61:G61" si="12">SUM(B62:B70)</f>
        <v>0</v>
      </c>
      <c r="C61" s="136">
        <f t="shared" si="12"/>
        <v>0</v>
      </c>
      <c r="D61" s="136">
        <f t="shared" si="12"/>
        <v>0</v>
      </c>
      <c r="E61" s="136">
        <f t="shared" si="12"/>
        <v>0</v>
      </c>
      <c r="F61" s="136">
        <f t="shared" si="12"/>
        <v>0</v>
      </c>
      <c r="G61" s="136">
        <f t="shared" si="12"/>
        <v>0</v>
      </c>
    </row>
    <row r="62" spans="1:7">
      <c r="A62" s="66" t="s">
        <v>382</v>
      </c>
      <c r="B62" s="136">
        <v>0</v>
      </c>
      <c r="C62" s="136">
        <v>0</v>
      </c>
      <c r="D62" s="136">
        <v>0</v>
      </c>
      <c r="E62" s="136">
        <v>0</v>
      </c>
      <c r="F62" s="136">
        <v>0</v>
      </c>
      <c r="G62" s="136">
        <f>D62-E62</f>
        <v>0</v>
      </c>
    </row>
    <row r="63" spans="1:7">
      <c r="A63" s="66" t="s">
        <v>383</v>
      </c>
      <c r="B63" s="136">
        <v>0</v>
      </c>
      <c r="C63" s="136">
        <v>0</v>
      </c>
      <c r="D63" s="136">
        <v>0</v>
      </c>
      <c r="E63" s="136">
        <v>0</v>
      </c>
      <c r="F63" s="136">
        <v>0</v>
      </c>
      <c r="G63" s="136">
        <f t="shared" ref="G63:G70" si="13">D63-E63</f>
        <v>0</v>
      </c>
    </row>
    <row r="64" spans="1:7">
      <c r="A64" s="66" t="s">
        <v>384</v>
      </c>
      <c r="B64" s="136">
        <v>0</v>
      </c>
      <c r="C64" s="136">
        <v>0</v>
      </c>
      <c r="D64" s="136">
        <v>0</v>
      </c>
      <c r="E64" s="136">
        <v>0</v>
      </c>
      <c r="F64" s="136">
        <v>0</v>
      </c>
      <c r="G64" s="136">
        <f t="shared" si="13"/>
        <v>0</v>
      </c>
    </row>
    <row r="65" spans="1:8">
      <c r="A65" s="66" t="s">
        <v>385</v>
      </c>
      <c r="B65" s="136">
        <v>0</v>
      </c>
      <c r="C65" s="136">
        <v>0</v>
      </c>
      <c r="D65" s="136">
        <v>0</v>
      </c>
      <c r="E65" s="136">
        <v>0</v>
      </c>
      <c r="F65" s="136">
        <v>0</v>
      </c>
      <c r="G65" s="136">
        <f t="shared" si="13"/>
        <v>0</v>
      </c>
    </row>
    <row r="66" spans="1:8">
      <c r="A66" s="66" t="s">
        <v>386</v>
      </c>
      <c r="B66" s="136">
        <v>0</v>
      </c>
      <c r="C66" s="136">
        <v>0</v>
      </c>
      <c r="D66" s="136">
        <v>0</v>
      </c>
      <c r="E66" s="136">
        <v>0</v>
      </c>
      <c r="F66" s="136">
        <v>0</v>
      </c>
      <c r="G66" s="136">
        <f t="shared" si="13"/>
        <v>0</v>
      </c>
    </row>
    <row r="67" spans="1:8">
      <c r="A67" s="66" t="s">
        <v>387</v>
      </c>
      <c r="B67" s="136">
        <v>0</v>
      </c>
      <c r="C67" s="136">
        <v>0</v>
      </c>
      <c r="D67" s="136">
        <v>0</v>
      </c>
      <c r="E67" s="136">
        <v>0</v>
      </c>
      <c r="F67" s="136">
        <v>0</v>
      </c>
      <c r="G67" s="136">
        <f t="shared" si="13"/>
        <v>0</v>
      </c>
    </row>
    <row r="68" spans="1:8">
      <c r="A68" s="66" t="s">
        <v>388</v>
      </c>
      <c r="B68" s="136">
        <v>0</v>
      </c>
      <c r="C68" s="136">
        <v>0</v>
      </c>
      <c r="D68" s="136">
        <v>0</v>
      </c>
      <c r="E68" s="136">
        <v>0</v>
      </c>
      <c r="F68" s="136">
        <v>0</v>
      </c>
      <c r="G68" s="136">
        <f t="shared" si="13"/>
        <v>0</v>
      </c>
    </row>
    <row r="69" spans="1:8">
      <c r="A69" s="66" t="s">
        <v>389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f t="shared" si="13"/>
        <v>0</v>
      </c>
    </row>
    <row r="70" spans="1:8">
      <c r="A70" s="66" t="s">
        <v>390</v>
      </c>
      <c r="B70" s="136">
        <v>0</v>
      </c>
      <c r="C70" s="136">
        <v>0</v>
      </c>
      <c r="D70" s="136">
        <v>0</v>
      </c>
      <c r="E70" s="136">
        <v>0</v>
      </c>
      <c r="F70" s="136">
        <v>0</v>
      </c>
      <c r="G70" s="136">
        <f t="shared" si="13"/>
        <v>0</v>
      </c>
    </row>
    <row r="71" spans="1:8">
      <c r="A71" s="62" t="s">
        <v>3291</v>
      </c>
      <c r="B71" s="136">
        <f t="shared" ref="B71:G71" si="14">SUM(B72:B75)</f>
        <v>0</v>
      </c>
      <c r="C71" s="136">
        <f t="shared" si="14"/>
        <v>0</v>
      </c>
      <c r="D71" s="136">
        <f t="shared" si="14"/>
        <v>0</v>
      </c>
      <c r="E71" s="136">
        <f t="shared" si="14"/>
        <v>0</v>
      </c>
      <c r="F71" s="136">
        <f t="shared" si="14"/>
        <v>0</v>
      </c>
      <c r="G71" s="136">
        <f t="shared" si="14"/>
        <v>0</v>
      </c>
    </row>
    <row r="72" spans="1:8">
      <c r="A72" s="66" t="s">
        <v>391</v>
      </c>
      <c r="B72" s="136">
        <v>0</v>
      </c>
      <c r="C72" s="136">
        <v>0</v>
      </c>
      <c r="D72" s="136">
        <v>0</v>
      </c>
      <c r="E72" s="136">
        <v>0</v>
      </c>
      <c r="F72" s="136">
        <v>0</v>
      </c>
      <c r="G72" s="136">
        <f>D72-E72</f>
        <v>0</v>
      </c>
    </row>
    <row r="73" spans="1:8" ht="30">
      <c r="A73" s="66" t="s">
        <v>392</v>
      </c>
      <c r="B73" s="136">
        <v>0</v>
      </c>
      <c r="C73" s="136">
        <v>0</v>
      </c>
      <c r="D73" s="136">
        <v>0</v>
      </c>
      <c r="E73" s="136">
        <v>0</v>
      </c>
      <c r="F73" s="136">
        <v>0</v>
      </c>
      <c r="G73" s="136">
        <f>D73-E73</f>
        <v>0</v>
      </c>
    </row>
    <row r="74" spans="1:8">
      <c r="A74" s="66" t="s">
        <v>393</v>
      </c>
      <c r="B74" s="136">
        <v>0</v>
      </c>
      <c r="C74" s="136">
        <v>0</v>
      </c>
      <c r="D74" s="136">
        <v>0</v>
      </c>
      <c r="E74" s="136">
        <v>0</v>
      </c>
      <c r="F74" s="136">
        <v>0</v>
      </c>
      <c r="G74" s="136">
        <f>D74-E74</f>
        <v>0</v>
      </c>
    </row>
    <row r="75" spans="1:8">
      <c r="A75" s="66" t="s">
        <v>394</v>
      </c>
      <c r="B75" s="136">
        <v>0</v>
      </c>
      <c r="C75" s="136">
        <v>0</v>
      </c>
      <c r="D75" s="136">
        <v>0</v>
      </c>
      <c r="E75" s="136">
        <v>0</v>
      </c>
      <c r="F75" s="136">
        <v>0</v>
      </c>
      <c r="G75" s="136">
        <f>D75-E75</f>
        <v>0</v>
      </c>
    </row>
    <row r="76" spans="1:8">
      <c r="A76" s="52"/>
      <c r="B76" s="68"/>
      <c r="C76" s="68"/>
      <c r="D76" s="68"/>
      <c r="E76" s="68"/>
      <c r="F76" s="68"/>
      <c r="G76" s="68"/>
    </row>
    <row r="77" spans="1:8">
      <c r="A77" s="53" t="s">
        <v>360</v>
      </c>
      <c r="B77" s="136">
        <f t="shared" ref="B77:G77" si="15">B43+B9</f>
        <v>110971509.67000002</v>
      </c>
      <c r="C77" s="136">
        <f t="shared" si="15"/>
        <v>72453051.309999987</v>
      </c>
      <c r="D77" s="136">
        <f t="shared" si="15"/>
        <v>183424560.97999999</v>
      </c>
      <c r="E77" s="136">
        <f t="shared" si="15"/>
        <v>170722209.51999998</v>
      </c>
      <c r="F77" s="136">
        <f t="shared" si="15"/>
        <v>159578312.03999996</v>
      </c>
      <c r="G77" s="136">
        <f t="shared" si="15"/>
        <v>12702351.459999997</v>
      </c>
    </row>
    <row r="78" spans="1:8">
      <c r="A78" s="56"/>
      <c r="B78" s="47"/>
      <c r="C78" s="47"/>
      <c r="D78" s="47"/>
      <c r="E78" s="47"/>
      <c r="F78" s="47"/>
      <c r="G78" s="47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60" orientation="landscape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74889036.150000006</v>
      </c>
      <c r="Q2" s="18">
        <f>'Formato 6 c)'!C9</f>
        <v>57765447.589999996</v>
      </c>
      <c r="R2" s="18">
        <f>'Formato 6 c)'!D9</f>
        <v>132654483.73999999</v>
      </c>
      <c r="S2" s="18">
        <f>'Formato 6 c)'!E9</f>
        <v>120404179.26999998</v>
      </c>
      <c r="T2" s="18">
        <f>'Formato 6 c)'!F9</f>
        <v>116153292.00999998</v>
      </c>
      <c r="U2" s="18">
        <f>'Formato 6 c)'!G9</f>
        <v>12250304.469999997</v>
      </c>
    </row>
    <row r="3" spans="1: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35046944.200000003</v>
      </c>
      <c r="Q3" s="18">
        <f>'Formato 6 c)'!C10</f>
        <v>6686118.3200000003</v>
      </c>
      <c r="R3" s="18">
        <f>'Formato 6 c)'!D10</f>
        <v>41733062.519999996</v>
      </c>
      <c r="S3" s="18">
        <f>'Formato 6 c)'!E10</f>
        <v>39876779.269999996</v>
      </c>
      <c r="T3" s="18">
        <f>'Formato 6 c)'!F10</f>
        <v>39271616.009999998</v>
      </c>
      <c r="U3" s="18">
        <f>'Formato 6 c)'!G10</f>
        <v>1856283.249999996</v>
      </c>
      <c r="V3" s="18"/>
    </row>
    <row r="4" spans="1: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228965.32</v>
      </c>
      <c r="Q5" s="18">
        <f>'Formato 6 c)'!C12</f>
        <v>16803.27</v>
      </c>
      <c r="R5" s="18">
        <f>'Formato 6 c)'!D12</f>
        <v>245768.59</v>
      </c>
      <c r="S5" s="18">
        <f>'Formato 6 c)'!E12</f>
        <v>216105.79</v>
      </c>
      <c r="T5" s="18">
        <f>'Formato 6 c)'!F12</f>
        <v>216105.79</v>
      </c>
      <c r="U5" s="18">
        <f>'Formato 6 c)'!G12</f>
        <v>29662.799999999988</v>
      </c>
      <c r="V5" s="18"/>
    </row>
    <row r="6" spans="1: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19150984.899999999</v>
      </c>
      <c r="Q6" s="18">
        <f>'Formato 6 c)'!C13</f>
        <v>3518221.25</v>
      </c>
      <c r="R6" s="18">
        <f>'Formato 6 c)'!D13</f>
        <v>22669206.149999999</v>
      </c>
      <c r="S6" s="18">
        <f>'Formato 6 c)'!E13</f>
        <v>21950229.350000001</v>
      </c>
      <c r="T6" s="18">
        <f>'Formato 6 c)'!F13</f>
        <v>21850428.059999999</v>
      </c>
      <c r="U6" s="18">
        <f>'Formato 6 c)'!G13</f>
        <v>718976.79999999702</v>
      </c>
      <c r="V6" s="18"/>
    </row>
    <row r="7" spans="1: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3841105.66</v>
      </c>
      <c r="Q8" s="18">
        <f>'Formato 6 c)'!C15</f>
        <v>392411.35</v>
      </c>
      <c r="R8" s="18">
        <f>'Formato 6 c)'!D15</f>
        <v>4233517.01</v>
      </c>
      <c r="S8" s="18">
        <f>'Formato 6 c)'!E15</f>
        <v>3869614.01</v>
      </c>
      <c r="T8" s="18">
        <f>'Formato 6 c)'!F15</f>
        <v>3834356.89</v>
      </c>
      <c r="U8" s="18">
        <f>'Formato 6 c)'!G15</f>
        <v>363903</v>
      </c>
    </row>
    <row r="9" spans="1: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909889.03</v>
      </c>
      <c r="Q10" s="18">
        <f>'Formato 6 c)'!C17</f>
        <v>220079.62</v>
      </c>
      <c r="R10" s="18">
        <f>'Formato 6 c)'!D17</f>
        <v>1129968.6499999999</v>
      </c>
      <c r="S10" s="18">
        <f>'Formato 6 c)'!E17</f>
        <v>1052166.96</v>
      </c>
      <c r="T10" s="18">
        <f>'Formato 6 c)'!F17</f>
        <v>1052166.96</v>
      </c>
      <c r="U10" s="18">
        <f>'Formato 6 c)'!G17</f>
        <v>77801.689999999944</v>
      </c>
    </row>
    <row r="11" spans="1: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10915999.289999999</v>
      </c>
      <c r="Q11" s="18">
        <f>'Formato 6 c)'!C18</f>
        <v>2538602.83</v>
      </c>
      <c r="R11" s="18">
        <f>'Formato 6 c)'!D18</f>
        <v>13454602.119999999</v>
      </c>
      <c r="S11" s="18">
        <f>'Formato 6 c)'!E18</f>
        <v>12788663.16</v>
      </c>
      <c r="T11" s="18">
        <f>'Formato 6 c)'!F18</f>
        <v>12318558.310000001</v>
      </c>
      <c r="U11" s="18">
        <f>'Formato 6 c)'!G18</f>
        <v>665938.95999999903</v>
      </c>
    </row>
    <row r="12" spans="1: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38572075.009999998</v>
      </c>
      <c r="Q12" s="18">
        <f>'Formato 6 c)'!C19</f>
        <v>51164404.789999999</v>
      </c>
      <c r="R12" s="18">
        <f>'Formato 6 c)'!D19</f>
        <v>89736479.799999997</v>
      </c>
      <c r="S12" s="18">
        <f>'Formato 6 c)'!E19</f>
        <v>79393326.389999986</v>
      </c>
      <c r="T12" s="18">
        <f>'Formato 6 c)'!F19</f>
        <v>75747602.389999986</v>
      </c>
      <c r="U12" s="18">
        <f>'Formato 6 c)'!G19</f>
        <v>10343153.41</v>
      </c>
    </row>
    <row r="13" spans="1: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2373687.15</v>
      </c>
      <c r="Q13" s="18">
        <f>'Formato 6 c)'!C20</f>
        <v>-17843.740000000002</v>
      </c>
      <c r="R13" s="18">
        <f>'Formato 6 c)'!D20</f>
        <v>2355843.4099999997</v>
      </c>
      <c r="S13" s="18">
        <f>'Formato 6 c)'!E20</f>
        <v>2247132.7200000002</v>
      </c>
      <c r="T13" s="18">
        <f>'Formato 6 c)'!F20</f>
        <v>2238855.5699999998</v>
      </c>
      <c r="U13" s="18">
        <f>'Formato 6 c)'!G20</f>
        <v>108710.68999999948</v>
      </c>
    </row>
    <row r="14" spans="1: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31134206.129999999</v>
      </c>
      <c r="Q14" s="18">
        <f>'Formato 6 c)'!C21</f>
        <v>50657594.100000001</v>
      </c>
      <c r="R14" s="18">
        <f>'Formato 6 c)'!D21</f>
        <v>81791800.230000004</v>
      </c>
      <c r="S14" s="18">
        <f>'Formato 6 c)'!E21</f>
        <v>72151704.450000003</v>
      </c>
      <c r="T14" s="18">
        <f>'Formato 6 c)'!F21</f>
        <v>68563380.769999996</v>
      </c>
      <c r="U14" s="18">
        <f>'Formato 6 c)'!G21</f>
        <v>9640095.7800000012</v>
      </c>
    </row>
    <row r="15" spans="1: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425470.13</v>
      </c>
      <c r="Q15" s="18">
        <f>'Formato 6 c)'!C22</f>
        <v>317329.17</v>
      </c>
      <c r="R15" s="18">
        <f>'Formato 6 c)'!D22</f>
        <v>742799.3</v>
      </c>
      <c r="S15" s="18">
        <f>'Formato 6 c)'!E22</f>
        <v>649846.88</v>
      </c>
      <c r="T15" s="18">
        <f>'Formato 6 c)'!F22</f>
        <v>632766.88</v>
      </c>
      <c r="U15" s="18">
        <f>'Formato 6 c)'!G22</f>
        <v>92952.420000000042</v>
      </c>
    </row>
    <row r="16" spans="1: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1794201.34</v>
      </c>
      <c r="Q16" s="18">
        <f>'Formato 6 c)'!C23</f>
        <v>755156.46</v>
      </c>
      <c r="R16" s="18">
        <f>'Formato 6 c)'!D23</f>
        <v>2549357.7999999998</v>
      </c>
      <c r="S16" s="18">
        <f>'Formato 6 c)'!E23</f>
        <v>2121939.38</v>
      </c>
      <c r="T16" s="18">
        <f>'Formato 6 c)'!F23</f>
        <v>2102273.38</v>
      </c>
      <c r="U16" s="18">
        <f>'Formato 6 c)'!G23</f>
        <v>427418.41999999993</v>
      </c>
    </row>
    <row r="17" spans="1:21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2844510.26</v>
      </c>
      <c r="Q17" s="18">
        <f>'Formato 6 c)'!C24</f>
        <v>-547831.19999999995</v>
      </c>
      <c r="R17" s="18">
        <f>'Formato 6 c)'!D24</f>
        <v>2296679.0599999996</v>
      </c>
      <c r="S17" s="18">
        <f>'Formato 6 c)'!E24</f>
        <v>2222702.96</v>
      </c>
      <c r="T17" s="18">
        <f>'Formato 6 c)'!F24</f>
        <v>2210325.79</v>
      </c>
      <c r="U17" s="18">
        <f>'Formato 6 c)'!G24</f>
        <v>73976.099999999627</v>
      </c>
    </row>
    <row r="18" spans="1:21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1270016.94</v>
      </c>
      <c r="Q20" s="18">
        <f>'Formato 6 c)'!C27</f>
        <v>-85075.520000000004</v>
      </c>
      <c r="R20" s="18">
        <f>'Formato 6 c)'!D27</f>
        <v>1184941.42</v>
      </c>
      <c r="S20" s="18">
        <f>'Formato 6 c)'!E27</f>
        <v>1134073.6100000001</v>
      </c>
      <c r="T20" s="18">
        <f>'Formato 6 c)'!F27</f>
        <v>1134073.6100000001</v>
      </c>
      <c r="U20" s="18">
        <f>'Formato 6 c)'!G27</f>
        <v>50867.809999999823</v>
      </c>
    </row>
    <row r="21" spans="1:21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1270016.94</v>
      </c>
      <c r="Q21" s="18">
        <f>'Formato 6 c)'!C28</f>
        <v>-85075.520000000004</v>
      </c>
      <c r="R21" s="18">
        <f>'Formato 6 c)'!D28</f>
        <v>1184941.42</v>
      </c>
      <c r="S21" s="18">
        <f>'Formato 6 c)'!E28</f>
        <v>1134073.6100000001</v>
      </c>
      <c r="T21" s="18">
        <f>'Formato 6 c)'!F28</f>
        <v>1134073.6100000001</v>
      </c>
      <c r="U21" s="18">
        <f>'Formato 6 c)'!G28</f>
        <v>50867.809999999823</v>
      </c>
    </row>
    <row r="22" spans="1:21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36082473.520000003</v>
      </c>
      <c r="Q35" s="18">
        <f>'Formato 6 c)'!C43</f>
        <v>14687603.719999995</v>
      </c>
      <c r="R35" s="18">
        <f>'Formato 6 c)'!D43</f>
        <v>50770077.239999995</v>
      </c>
      <c r="S35" s="18">
        <f>'Formato 6 c)'!E43</f>
        <v>50318030.25</v>
      </c>
      <c r="T35" s="18">
        <f>'Formato 6 c)'!F43</f>
        <v>43425020.030000001</v>
      </c>
      <c r="U35" s="18">
        <f>'Formato 6 c)'!G43</f>
        <v>452046.99000000022</v>
      </c>
    </row>
    <row r="36" spans="1:21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32291265.480000004</v>
      </c>
      <c r="Q36" s="18">
        <f>'Formato 6 c)'!C44</f>
        <v>-20584672.150000002</v>
      </c>
      <c r="R36" s="18">
        <f>'Formato 6 c)'!D44</f>
        <v>11706593.330000002</v>
      </c>
      <c r="S36" s="18">
        <f>'Formato 6 c)'!E44</f>
        <v>11656379.49</v>
      </c>
      <c r="T36" s="18">
        <f>'Formato 6 c)'!F44</f>
        <v>11434510.180000002</v>
      </c>
      <c r="U36" s="18">
        <f>'Formato 6 c)'!G44</f>
        <v>50213.840000001714</v>
      </c>
    </row>
    <row r="37" spans="1:21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1527.52</v>
      </c>
      <c r="R38" s="18">
        <f>'Formato 6 c)'!D46</f>
        <v>1527.52</v>
      </c>
      <c r="S38" s="18">
        <f>'Formato 6 c)'!E46</f>
        <v>1527.52</v>
      </c>
      <c r="T38" s="18">
        <f>'Formato 6 c)'!F46</f>
        <v>1527.52</v>
      </c>
      <c r="U38" s="18">
        <f>'Formato 6 c)'!G46</f>
        <v>0</v>
      </c>
    </row>
    <row r="39" spans="1:21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462471.98</v>
      </c>
      <c r="R39" s="18">
        <f>'Formato 6 c)'!D47</f>
        <v>462471.98</v>
      </c>
      <c r="S39" s="18">
        <f>'Formato 6 c)'!E47</f>
        <v>462471.98</v>
      </c>
      <c r="T39" s="18">
        <f>'Formato 6 c)'!F47</f>
        <v>421849.21</v>
      </c>
      <c r="U39" s="18">
        <f>'Formato 6 c)'!G47</f>
        <v>0</v>
      </c>
    </row>
    <row r="40" spans="1:21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22728188.600000001</v>
      </c>
      <c r="Q41" s="18">
        <f>'Formato 6 c)'!C49</f>
        <v>-21527383.59</v>
      </c>
      <c r="R41" s="18">
        <f>'Formato 6 c)'!D49</f>
        <v>1200805.0100000016</v>
      </c>
      <c r="S41" s="18">
        <f>'Formato 6 c)'!E49</f>
        <v>1150591.17</v>
      </c>
      <c r="T41" s="18">
        <f>'Formato 6 c)'!F49</f>
        <v>1115791.17</v>
      </c>
      <c r="U41" s="18">
        <f>'Formato 6 c)'!G49</f>
        <v>50213.840000001714</v>
      </c>
    </row>
    <row r="42" spans="1:21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9563076.8800000008</v>
      </c>
      <c r="Q43" s="18">
        <f>'Formato 6 c)'!C51</f>
        <v>456266.29</v>
      </c>
      <c r="R43" s="18">
        <f>'Formato 6 c)'!D51</f>
        <v>10019343.17</v>
      </c>
      <c r="S43" s="18">
        <f>'Formato 6 c)'!E51</f>
        <v>10019343.17</v>
      </c>
      <c r="T43" s="18">
        <f>'Formato 6 c)'!F51</f>
        <v>9872896.6300000008</v>
      </c>
      <c r="U43" s="18">
        <f>'Formato 6 c)'!G51</f>
        <v>0</v>
      </c>
    </row>
    <row r="44" spans="1:21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22445.65</v>
      </c>
      <c r="R44" s="18">
        <f>'Formato 6 c)'!D52</f>
        <v>22445.65</v>
      </c>
      <c r="S44" s="18">
        <f>'Formato 6 c)'!E52</f>
        <v>22445.65</v>
      </c>
      <c r="T44" s="18">
        <f>'Formato 6 c)'!F52</f>
        <v>22445.65</v>
      </c>
      <c r="U44" s="18">
        <f>'Formato 6 c)'!G52</f>
        <v>0</v>
      </c>
    </row>
    <row r="45" spans="1:21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3791208.04</v>
      </c>
      <c r="Q45" s="18">
        <f>'Formato 6 c)'!C53</f>
        <v>35272275.869999997</v>
      </c>
      <c r="R45" s="18">
        <f>'Formato 6 c)'!D53</f>
        <v>39063483.909999996</v>
      </c>
      <c r="S45" s="18">
        <f>'Formato 6 c)'!E53</f>
        <v>38661650.759999998</v>
      </c>
      <c r="T45" s="18">
        <f>'Formato 6 c)'!F53</f>
        <v>31990509.850000001</v>
      </c>
      <c r="U45" s="18">
        <f>'Formato 6 c)'!G53</f>
        <v>401833.14999999851</v>
      </c>
    </row>
    <row r="46" spans="1:21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240000</v>
      </c>
      <c r="Q46" s="18">
        <f>'Formato 6 c)'!C54</f>
        <v>-16029.83</v>
      </c>
      <c r="R46" s="18">
        <f>'Formato 6 c)'!D54</f>
        <v>223970.17</v>
      </c>
      <c r="S46" s="18">
        <f>'Formato 6 c)'!E54</f>
        <v>223970.17</v>
      </c>
      <c r="T46" s="18">
        <f>'Formato 6 c)'!F54</f>
        <v>219117.17</v>
      </c>
      <c r="U46" s="18">
        <f>'Formato 6 c)'!G54</f>
        <v>0</v>
      </c>
    </row>
    <row r="47" spans="1:21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3551208.04</v>
      </c>
      <c r="Q47" s="18">
        <f>'Formato 6 c)'!C55</f>
        <v>34967945</v>
      </c>
      <c r="R47" s="18">
        <f>'Formato 6 c)'!D55</f>
        <v>38519153.039999999</v>
      </c>
      <c r="S47" s="18">
        <f>'Formato 6 c)'!E55</f>
        <v>38117319.890000001</v>
      </c>
      <c r="T47" s="18">
        <f>'Formato 6 c)'!F55</f>
        <v>31451031.98</v>
      </c>
      <c r="U47" s="18">
        <f>'Formato 6 c)'!G55</f>
        <v>401833.14999999851</v>
      </c>
    </row>
    <row r="48" spans="1:21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318588.65999999997</v>
      </c>
      <c r="R49" s="18">
        <f>'Formato 6 c)'!D57</f>
        <v>318588.65999999997</v>
      </c>
      <c r="S49" s="18">
        <f>'Formato 6 c)'!E57</f>
        <v>318588.65999999997</v>
      </c>
      <c r="T49" s="18">
        <f>'Formato 6 c)'!F57</f>
        <v>318588.65999999997</v>
      </c>
      <c r="U49" s="18">
        <f>'Formato 6 c)'!G57</f>
        <v>0</v>
      </c>
    </row>
    <row r="50" spans="1:21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1772.04</v>
      </c>
      <c r="R50" s="18">
        <f>'Formato 6 c)'!D58</f>
        <v>1772.04</v>
      </c>
      <c r="S50" s="18">
        <f>'Formato 6 c)'!E58</f>
        <v>1772.04</v>
      </c>
      <c r="T50" s="18">
        <f>'Formato 6 c)'!F58</f>
        <v>1772.04</v>
      </c>
      <c r="U50" s="18">
        <f>'Formato 6 c)'!G58</f>
        <v>0</v>
      </c>
    </row>
    <row r="51" spans="1:21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110971509.67000002</v>
      </c>
      <c r="Q68" s="18">
        <f>'Formato 6 c)'!C77</f>
        <v>72453051.309999987</v>
      </c>
      <c r="R68" s="18">
        <f>'Formato 6 c)'!D77</f>
        <v>183424560.97999999</v>
      </c>
      <c r="S68" s="18">
        <f>'Formato 6 c)'!E77</f>
        <v>170722209.51999998</v>
      </c>
      <c r="T68" s="18">
        <f>'Formato 6 c)'!F77</f>
        <v>159578312.03999996</v>
      </c>
      <c r="U68" s="18">
        <f>'Formato 6 c)'!G77</f>
        <v>12702351.459999997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/>
  <cols>
    <col min="2" max="2" width="35.85546875" bestFit="1" customWidth="1"/>
    <col min="3" max="3" width="50.28515625" customWidth="1"/>
    <col min="4" max="4" width="12.140625" bestFit="1" customWidth="1"/>
  </cols>
  <sheetData>
    <row r="3" spans="2:3">
      <c r="B3" t="s">
        <v>821</v>
      </c>
    </row>
    <row r="6" spans="2:3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OCAMPO GUANAJUATO, Gobierno del Estado de Guanajuato</v>
      </c>
    </row>
    <row r="7" spans="2:3">
      <c r="C7" t="str">
        <f>CONCATENATE(ENTE_PUBLICO," (a)")</f>
        <v>MUNICIPIO DE OCAMPO GUANAJUATO, Gobierno del Estado de Guanajuato (a)</v>
      </c>
    </row>
    <row r="8" spans="2:3" ht="27" customHeight="1">
      <c r="B8" t="s">
        <v>787</v>
      </c>
      <c r="C8" s="23" t="s">
        <v>799</v>
      </c>
    </row>
    <row r="10" spans="2:3" ht="25.5" customHeight="1">
      <c r="B10" t="s">
        <v>788</v>
      </c>
      <c r="C10" s="23" t="s">
        <v>871</v>
      </c>
    </row>
    <row r="11" spans="2:3" ht="20.25" customHeight="1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Ocampo, Gobierno del Estado de Guanajuato</v>
      </c>
    </row>
    <row r="12" spans="2:3">
      <c r="B12" t="s">
        <v>786</v>
      </c>
      <c r="C12" s="23">
        <v>2018</v>
      </c>
    </row>
    <row r="14" spans="2:3">
      <c r="B14" t="s">
        <v>785</v>
      </c>
      <c r="C14" s="23" t="s">
        <v>3327</v>
      </c>
    </row>
    <row r="15" spans="2:3">
      <c r="C15" s="23">
        <v>4</v>
      </c>
    </row>
    <row r="16" spans="2:3">
      <c r="C16" s="23" t="s">
        <v>3328</v>
      </c>
    </row>
    <row r="18" spans="4:9" ht="13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60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0" t="str">
        <f>CONCATENATE("Saldo al 31 de diciembre de ",ANIO_INFORME-1, " (d)")</f>
        <v>Saldo al 31 de diciembre de 2017 (d)</v>
      </c>
    </row>
    <row r="23" spans="4:9">
      <c r="D23" s="32">
        <f>ANIO_INFORME + 1</f>
        <v>2019</v>
      </c>
      <c r="E23" s="33" t="str">
        <f>CONCATENATE(ANIO_INFORME + 2, " (d)")</f>
        <v>2020 (d)</v>
      </c>
      <c r="F23" s="33" t="str">
        <f>CONCATENATE(ANIO_INFORME + 3, " (d)")</f>
        <v>2021 (d)</v>
      </c>
      <c r="G23" s="33" t="str">
        <f>CONCATENATE(ANIO_INFORME + 4, " (d)")</f>
        <v>2022 (d)</v>
      </c>
      <c r="H23" s="33" t="str">
        <f>CONCATENATE(ANIO_INFORME + 5, " (d)")</f>
        <v>2023 (d)</v>
      </c>
      <c r="I23" s="33" t="str">
        <f>CONCATENATE(ANIO_INFORME + 6, " (d)")</f>
        <v>2024 (d)</v>
      </c>
    </row>
    <row r="25" spans="4:9">
      <c r="D25" s="34" t="str">
        <f>CONCATENATE(ANIO_INFORME - 5, " ",CHAR(185)," (c)")</f>
        <v>2013 ¹ (c)</v>
      </c>
      <c r="E25" s="34" t="str">
        <f>CONCATENATE(ANIO_INFORME - 4, " ",CHAR(185)," (c)")</f>
        <v>2014 ¹ (c)</v>
      </c>
      <c r="F25" s="34" t="str">
        <f>CONCATENATE(ANIO_INFORME - 3, " ",CHAR(185)," (c)")</f>
        <v>2015 ¹ (c)</v>
      </c>
      <c r="G25" s="34" t="str">
        <f>CONCATENATE(ANIO_INFORME - 2, " ",CHAR(185)," (c)")</f>
        <v>2016 ¹ (c)</v>
      </c>
      <c r="H25" s="34" t="str">
        <f>CONCATENATE(ANIO_INFORME - 1, " ",CHAR(185)," (c)")</f>
        <v>2017 ¹ (c)</v>
      </c>
      <c r="I25" s="32">
        <f>ANIO_INFORME</f>
        <v>2018</v>
      </c>
    </row>
    <row r="26" spans="4:9">
      <c r="D26" s="83"/>
    </row>
    <row r="29" spans="4:9">
      <c r="D29" t="s">
        <v>3135</v>
      </c>
      <c r="E29" t="s">
        <v>3136</v>
      </c>
    </row>
    <row r="30" spans="4:9">
      <c r="D30" s="128">
        <v>-1.7976931348623099E+100</v>
      </c>
      <c r="E30" s="128">
        <v>1.7976931348623099E+100</v>
      </c>
    </row>
    <row r="32" spans="4:9">
      <c r="D32" t="s">
        <v>3137</v>
      </c>
      <c r="E32" t="s">
        <v>3138</v>
      </c>
    </row>
    <row r="33" spans="4:5">
      <c r="D33" s="129">
        <v>36526</v>
      </c>
      <c r="E33" s="129">
        <v>55153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V34"/>
  <sheetViews>
    <sheetView showGridLines="0" zoomScale="90" zoomScaleNormal="90" workbookViewId="0">
      <selection sqref="A1:G1"/>
    </sheetView>
  </sheetViews>
  <sheetFormatPr baseColWidth="10" defaultColWidth="0" defaultRowHeight="15" zeroHeight="1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>
      <c r="A1" s="220" t="s">
        <v>3279</v>
      </c>
      <c r="B1" s="219"/>
      <c r="C1" s="219"/>
      <c r="D1" s="219"/>
      <c r="E1" s="219"/>
      <c r="F1" s="219"/>
      <c r="G1" s="219"/>
    </row>
    <row r="2" spans="1:7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3"/>
    </row>
    <row r="3" spans="1:7">
      <c r="A3" s="207" t="s">
        <v>277</v>
      </c>
      <c r="B3" s="208"/>
      <c r="C3" s="208"/>
      <c r="D3" s="208"/>
      <c r="E3" s="208"/>
      <c r="F3" s="208"/>
      <c r="G3" s="209"/>
    </row>
    <row r="4" spans="1:7">
      <c r="A4" s="207" t="s">
        <v>399</v>
      </c>
      <c r="B4" s="208"/>
      <c r="C4" s="208"/>
      <c r="D4" s="208"/>
      <c r="E4" s="208"/>
      <c r="F4" s="208"/>
      <c r="G4" s="209"/>
    </row>
    <row r="5" spans="1:7">
      <c r="A5" s="207" t="str">
        <f>TRIMESTRE</f>
        <v>Del 1 de enero al 31 de diciembre de 2018 (b)</v>
      </c>
      <c r="B5" s="208"/>
      <c r="C5" s="208"/>
      <c r="D5" s="208"/>
      <c r="E5" s="208"/>
      <c r="F5" s="208"/>
      <c r="G5" s="209"/>
    </row>
    <row r="6" spans="1:7">
      <c r="A6" s="210" t="s">
        <v>118</v>
      </c>
      <c r="B6" s="211"/>
      <c r="C6" s="211"/>
      <c r="D6" s="211"/>
      <c r="E6" s="211"/>
      <c r="F6" s="211"/>
      <c r="G6" s="212"/>
    </row>
    <row r="7" spans="1:7">
      <c r="A7" s="216" t="s">
        <v>361</v>
      </c>
      <c r="B7" s="221" t="s">
        <v>279</v>
      </c>
      <c r="C7" s="221"/>
      <c r="D7" s="221"/>
      <c r="E7" s="221"/>
      <c r="F7" s="221"/>
      <c r="G7" s="221" t="s">
        <v>280</v>
      </c>
    </row>
    <row r="8" spans="1:7" ht="29.25" customHeight="1">
      <c r="A8" s="217"/>
      <c r="B8" s="43" t="s">
        <v>281</v>
      </c>
      <c r="C8" s="48" t="s">
        <v>362</v>
      </c>
      <c r="D8" s="48" t="s">
        <v>212</v>
      </c>
      <c r="E8" s="48" t="s">
        <v>167</v>
      </c>
      <c r="F8" s="48" t="s">
        <v>185</v>
      </c>
      <c r="G8" s="228"/>
    </row>
    <row r="9" spans="1:7">
      <c r="A9" s="50" t="s">
        <v>400</v>
      </c>
      <c r="B9" s="144">
        <f t="shared" ref="B9:G9" si="0">SUM(B10,B11,B12,B15,B16,B19)</f>
        <v>34940368.850000001</v>
      </c>
      <c r="C9" s="144">
        <f t="shared" si="0"/>
        <v>2338300.56</v>
      </c>
      <c r="D9" s="144">
        <f t="shared" si="0"/>
        <v>37278669.410000004</v>
      </c>
      <c r="E9" s="144">
        <f t="shared" si="0"/>
        <v>35325293.439999998</v>
      </c>
      <c r="F9" s="144">
        <f t="shared" si="0"/>
        <v>34835393.049999997</v>
      </c>
      <c r="G9" s="144">
        <f t="shared" si="0"/>
        <v>1953375.9700000063</v>
      </c>
    </row>
    <row r="10" spans="1:7">
      <c r="A10" s="51" t="s">
        <v>401</v>
      </c>
      <c r="B10" s="194">
        <v>34940368.850000001</v>
      </c>
      <c r="C10" s="194">
        <v>2338300.56</v>
      </c>
      <c r="D10" s="193">
        <v>37278669.410000004</v>
      </c>
      <c r="E10" s="194">
        <v>35325293.439999998</v>
      </c>
      <c r="F10" s="194">
        <v>34835393.049999997</v>
      </c>
      <c r="G10" s="136">
        <f>D10-E10</f>
        <v>1953375.9700000063</v>
      </c>
    </row>
    <row r="11" spans="1:7">
      <c r="A11" s="51" t="s">
        <v>402</v>
      </c>
      <c r="B11" s="136">
        <v>0</v>
      </c>
      <c r="C11" s="136">
        <v>0</v>
      </c>
      <c r="D11" s="144">
        <f>B11+C11</f>
        <v>0</v>
      </c>
      <c r="E11" s="136">
        <v>0</v>
      </c>
      <c r="F11" s="136">
        <v>0</v>
      </c>
      <c r="G11" s="136">
        <f>D11-E11</f>
        <v>0</v>
      </c>
    </row>
    <row r="12" spans="1:7">
      <c r="A12" s="51" t="s">
        <v>403</v>
      </c>
      <c r="B12" s="144">
        <f>SUM(B13:B14)</f>
        <v>0</v>
      </c>
      <c r="C12" s="144">
        <f>SUM(C13:C14)</f>
        <v>0</v>
      </c>
      <c r="D12" s="144">
        <f>SUM(D13:D14)</f>
        <v>0</v>
      </c>
      <c r="E12" s="144">
        <f>SUM(E13:E14)</f>
        <v>0</v>
      </c>
      <c r="F12" s="144">
        <f>SUM(F13:F14)</f>
        <v>0</v>
      </c>
      <c r="G12" s="136">
        <f>G13+G14</f>
        <v>0</v>
      </c>
    </row>
    <row r="13" spans="1:7">
      <c r="A13" s="61" t="s">
        <v>404</v>
      </c>
      <c r="B13" s="136">
        <v>0</v>
      </c>
      <c r="C13" s="136">
        <v>0</v>
      </c>
      <c r="D13" s="144">
        <f>B13+C13</f>
        <v>0</v>
      </c>
      <c r="E13" s="136">
        <v>0</v>
      </c>
      <c r="F13" s="136">
        <v>0</v>
      </c>
      <c r="G13" s="64">
        <f>D13-E13</f>
        <v>0</v>
      </c>
    </row>
    <row r="14" spans="1:7">
      <c r="A14" s="61" t="s">
        <v>405</v>
      </c>
      <c r="B14" s="136">
        <v>0</v>
      </c>
      <c r="C14" s="136">
        <v>0</v>
      </c>
      <c r="D14" s="144">
        <f>B14+C14</f>
        <v>0</v>
      </c>
      <c r="E14" s="136">
        <v>0</v>
      </c>
      <c r="F14" s="136">
        <v>0</v>
      </c>
      <c r="G14" s="64">
        <f>D14-E14</f>
        <v>0</v>
      </c>
    </row>
    <row r="15" spans="1:7">
      <c r="A15" s="51" t="s">
        <v>406</v>
      </c>
      <c r="B15" s="136">
        <v>0</v>
      </c>
      <c r="C15" s="143">
        <v>0</v>
      </c>
      <c r="D15" s="136">
        <v>0</v>
      </c>
      <c r="E15" s="143">
        <v>0</v>
      </c>
      <c r="F15" s="136">
        <v>0</v>
      </c>
      <c r="G15" s="136">
        <f>D15-E15</f>
        <v>0</v>
      </c>
    </row>
    <row r="16" spans="1:7">
      <c r="A16" s="62" t="s">
        <v>407</v>
      </c>
      <c r="B16" s="136">
        <f t="shared" ref="B16:G16" si="1">B17+B18</f>
        <v>0</v>
      </c>
      <c r="C16" s="136">
        <f t="shared" si="1"/>
        <v>0</v>
      </c>
      <c r="D16" s="136">
        <f t="shared" si="1"/>
        <v>0</v>
      </c>
      <c r="E16" s="136">
        <f t="shared" si="1"/>
        <v>0</v>
      </c>
      <c r="F16" s="136">
        <f t="shared" si="1"/>
        <v>0</v>
      </c>
      <c r="G16" s="136">
        <f t="shared" si="1"/>
        <v>0</v>
      </c>
    </row>
    <row r="17" spans="1:256">
      <c r="A17" s="61" t="s">
        <v>408</v>
      </c>
      <c r="B17" s="136">
        <v>0</v>
      </c>
      <c r="C17" s="136">
        <v>0</v>
      </c>
      <c r="D17" s="136">
        <v>0</v>
      </c>
      <c r="E17" s="136">
        <v>0</v>
      </c>
      <c r="F17" s="136">
        <v>0</v>
      </c>
      <c r="G17" s="136">
        <f>D17-E17</f>
        <v>0</v>
      </c>
    </row>
    <row r="18" spans="1:256">
      <c r="A18" s="61" t="s">
        <v>409</v>
      </c>
      <c r="B18" s="136">
        <v>0</v>
      </c>
      <c r="C18" s="136">
        <v>0</v>
      </c>
      <c r="D18" s="136">
        <v>0</v>
      </c>
      <c r="E18" s="136">
        <v>0</v>
      </c>
      <c r="F18" s="136">
        <v>0</v>
      </c>
      <c r="G18" s="136">
        <f>D18-E18</f>
        <v>0</v>
      </c>
    </row>
    <row r="19" spans="1:256">
      <c r="A19" s="51" t="s">
        <v>410</v>
      </c>
      <c r="B19" s="136">
        <v>0</v>
      </c>
      <c r="C19" s="136">
        <v>0</v>
      </c>
      <c r="D19" s="136">
        <v>0</v>
      </c>
      <c r="E19" s="136">
        <v>0</v>
      </c>
      <c r="F19" s="136">
        <v>0</v>
      </c>
      <c r="G19" s="136">
        <f>D19-E19</f>
        <v>0</v>
      </c>
    </row>
    <row r="20" spans="1:256">
      <c r="A20" s="52"/>
      <c r="B20" s="65"/>
      <c r="C20" s="65"/>
      <c r="D20" s="65"/>
      <c r="E20" s="65"/>
      <c r="F20" s="65"/>
      <c r="G20" s="65"/>
    </row>
    <row r="21" spans="1:256" s="23" customFormat="1">
      <c r="A21" s="14" t="s">
        <v>411</v>
      </c>
      <c r="B21" s="136">
        <f t="shared" ref="B21:G21" si="2">SUM(B22,B23,B24,B27,B28,B31)</f>
        <v>7683576.8799999999</v>
      </c>
      <c r="C21" s="136">
        <f t="shared" si="2"/>
        <v>-427600.29</v>
      </c>
      <c r="D21" s="136">
        <f t="shared" si="2"/>
        <v>7255976.5899999999</v>
      </c>
      <c r="E21" s="136">
        <f t="shared" si="2"/>
        <v>7255976.5899999999</v>
      </c>
      <c r="F21" s="136">
        <f t="shared" si="2"/>
        <v>7211065.0499999998</v>
      </c>
      <c r="G21" s="136">
        <f t="shared" si="2"/>
        <v>0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136"/>
      <c r="GE21" s="136"/>
      <c r="GF21" s="136"/>
      <c r="GG21" s="136"/>
      <c r="GH21" s="136"/>
      <c r="GI21" s="136"/>
      <c r="GJ21" s="136"/>
      <c r="GK21" s="136"/>
      <c r="GL21" s="136"/>
      <c r="GM21" s="136"/>
      <c r="GN21" s="136"/>
      <c r="GO21" s="136"/>
      <c r="GP21" s="136"/>
      <c r="GQ21" s="136"/>
      <c r="GR21" s="136"/>
      <c r="GS21" s="136"/>
      <c r="GT21" s="136"/>
      <c r="GU21" s="136"/>
      <c r="GV21" s="136"/>
      <c r="GW21" s="136"/>
      <c r="GX21" s="136"/>
      <c r="GY21" s="136"/>
      <c r="GZ21" s="136"/>
      <c r="HA21" s="136"/>
      <c r="HB21" s="136"/>
      <c r="HC21" s="136"/>
      <c r="HD21" s="136"/>
      <c r="HE21" s="136"/>
      <c r="HF21" s="136"/>
      <c r="HG21" s="136"/>
      <c r="HH21" s="136"/>
      <c r="HI21" s="136"/>
      <c r="HJ21" s="136"/>
      <c r="HK21" s="136"/>
      <c r="HL21" s="136"/>
      <c r="HM21" s="136"/>
      <c r="HN21" s="136"/>
      <c r="HO21" s="136"/>
      <c r="HP21" s="136"/>
      <c r="HQ21" s="136"/>
      <c r="HR21" s="136"/>
      <c r="HS21" s="136"/>
      <c r="HT21" s="136"/>
      <c r="HU21" s="136"/>
      <c r="HV21" s="136"/>
      <c r="HW21" s="136"/>
      <c r="HX21" s="136"/>
      <c r="HY21" s="136"/>
      <c r="HZ21" s="136"/>
      <c r="IA21" s="136"/>
      <c r="IB21" s="136"/>
      <c r="IC21" s="136"/>
      <c r="ID21" s="136"/>
      <c r="IE21" s="136"/>
      <c r="IF21" s="136"/>
      <c r="IG21" s="136"/>
      <c r="IH21" s="136"/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6"/>
      <c r="IT21" s="136"/>
      <c r="IU21" s="136"/>
      <c r="IV21" s="136"/>
    </row>
    <row r="22" spans="1:256" s="23" customFormat="1">
      <c r="A22" s="51" t="s">
        <v>401</v>
      </c>
      <c r="B22" s="143">
        <v>0</v>
      </c>
      <c r="C22" s="136">
        <v>0</v>
      </c>
      <c r="D22" s="143">
        <v>0</v>
      </c>
      <c r="E22" s="136">
        <v>0</v>
      </c>
      <c r="F22" s="143">
        <v>0</v>
      </c>
      <c r="G22" s="136">
        <f>D22-E22</f>
        <v>0</v>
      </c>
    </row>
    <row r="23" spans="1:256" s="23" customFormat="1">
      <c r="A23" s="51" t="s">
        <v>402</v>
      </c>
      <c r="B23" s="136">
        <v>0</v>
      </c>
      <c r="C23" s="136">
        <v>0</v>
      </c>
      <c r="D23" s="136">
        <f>B23+C23</f>
        <v>0</v>
      </c>
      <c r="E23" s="136">
        <v>0</v>
      </c>
      <c r="F23" s="136">
        <v>0</v>
      </c>
      <c r="G23" s="136">
        <f>D23-E23</f>
        <v>0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</row>
    <row r="24" spans="1:256" s="23" customFormat="1">
      <c r="A24" s="51" t="s">
        <v>403</v>
      </c>
      <c r="B24" s="136">
        <f>SUM(B25:B26)</f>
        <v>0</v>
      </c>
      <c r="C24" s="136">
        <f>SUM(C25:C26)</f>
        <v>0</v>
      </c>
      <c r="D24" s="136">
        <f>SUM(D25:D26)</f>
        <v>0</v>
      </c>
      <c r="E24" s="136">
        <f>SUM(E25:E26)</f>
        <v>0</v>
      </c>
      <c r="F24" s="136">
        <f>SUM(F25:F26)</f>
        <v>0</v>
      </c>
      <c r="G24" s="136">
        <f>G25+G26</f>
        <v>0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</row>
    <row r="25" spans="1:256" s="23" customFormat="1">
      <c r="A25" s="61" t="s">
        <v>404</v>
      </c>
      <c r="B25" s="136">
        <v>0</v>
      </c>
      <c r="C25" s="136">
        <v>0</v>
      </c>
      <c r="D25" s="136">
        <f>B25+C25</f>
        <v>0</v>
      </c>
      <c r="E25" s="136">
        <v>0</v>
      </c>
      <c r="F25" s="136">
        <v>0</v>
      </c>
      <c r="G25" s="136">
        <f>D25-E25</f>
        <v>0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</row>
    <row r="26" spans="1:256" s="23" customFormat="1">
      <c r="A26" s="61" t="s">
        <v>405</v>
      </c>
      <c r="B26" s="136">
        <v>0</v>
      </c>
      <c r="C26" s="136">
        <v>0</v>
      </c>
      <c r="D26" s="136">
        <f>B26+C26</f>
        <v>0</v>
      </c>
      <c r="E26" s="136">
        <v>0</v>
      </c>
      <c r="F26" s="136">
        <v>0</v>
      </c>
      <c r="G26" s="136">
        <f>D26-E26</f>
        <v>0</v>
      </c>
    </row>
    <row r="27" spans="1:256" s="23" customFormat="1">
      <c r="A27" s="51" t="s">
        <v>406</v>
      </c>
      <c r="B27" s="196">
        <v>7683576.8799999999</v>
      </c>
      <c r="C27" s="196">
        <v>-427600.29</v>
      </c>
      <c r="D27" s="195">
        <v>7255976.5899999999</v>
      </c>
      <c r="E27" s="196">
        <v>7255976.5899999999</v>
      </c>
      <c r="F27" s="196">
        <v>7211065.0499999998</v>
      </c>
      <c r="G27" s="136">
        <f>D27-E27</f>
        <v>0</v>
      </c>
    </row>
    <row r="28" spans="1:256" s="23" customFormat="1">
      <c r="A28" s="62" t="s">
        <v>407</v>
      </c>
      <c r="B28" s="136">
        <f t="shared" ref="B28:G28" si="3">B29+B30</f>
        <v>0</v>
      </c>
      <c r="C28" s="136">
        <f t="shared" si="3"/>
        <v>0</v>
      </c>
      <c r="D28" s="136">
        <f t="shared" si="3"/>
        <v>0</v>
      </c>
      <c r="E28" s="136">
        <f t="shared" si="3"/>
        <v>0</v>
      </c>
      <c r="F28" s="136">
        <f t="shared" si="3"/>
        <v>0</v>
      </c>
      <c r="G28" s="136">
        <f t="shared" si="3"/>
        <v>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s="23" customFormat="1">
      <c r="A29" s="61" t="s">
        <v>408</v>
      </c>
      <c r="B29" s="136">
        <v>0</v>
      </c>
      <c r="C29" s="136">
        <v>0</v>
      </c>
      <c r="D29" s="136">
        <v>0</v>
      </c>
      <c r="E29" s="136">
        <v>0</v>
      </c>
      <c r="F29" s="136">
        <v>0</v>
      </c>
      <c r="G29" s="136">
        <f>D29-E29</f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s="23" customFormat="1">
      <c r="A30" s="61" t="s">
        <v>409</v>
      </c>
      <c r="B30" s="136">
        <v>0</v>
      </c>
      <c r="C30" s="136">
        <v>0</v>
      </c>
      <c r="D30" s="136">
        <v>0</v>
      </c>
      <c r="E30" s="136">
        <v>0</v>
      </c>
      <c r="F30" s="136">
        <v>0</v>
      </c>
      <c r="G30" s="136">
        <f>D30-E30</f>
        <v>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s="23" customFormat="1">
      <c r="A31" s="51" t="s">
        <v>410</v>
      </c>
      <c r="B31" s="136">
        <v>0</v>
      </c>
      <c r="C31" s="136">
        <v>0</v>
      </c>
      <c r="D31" s="136">
        <v>0</v>
      </c>
      <c r="E31" s="136">
        <v>0</v>
      </c>
      <c r="F31" s="136">
        <v>0</v>
      </c>
      <c r="G31" s="136">
        <f>D31-E31</f>
        <v>0</v>
      </c>
    </row>
    <row r="32" spans="1:256">
      <c r="A32" s="52"/>
      <c r="B32" s="65"/>
      <c r="C32" s="65"/>
      <c r="D32" s="65"/>
      <c r="E32" s="65"/>
      <c r="F32" s="65"/>
      <c r="G32" s="65"/>
    </row>
    <row r="33" spans="1:7">
      <c r="A33" s="53" t="s">
        <v>412</v>
      </c>
      <c r="B33" s="136">
        <f t="shared" ref="B33:G33" si="4">B21+B9</f>
        <v>42623945.730000004</v>
      </c>
      <c r="C33" s="136">
        <f t="shared" si="4"/>
        <v>1910700.27</v>
      </c>
      <c r="D33" s="136">
        <f t="shared" si="4"/>
        <v>44534646</v>
      </c>
      <c r="E33" s="136">
        <f t="shared" si="4"/>
        <v>42581270.030000001</v>
      </c>
      <c r="F33" s="136">
        <f t="shared" si="4"/>
        <v>42046458.099999994</v>
      </c>
      <c r="G33" s="136">
        <f t="shared" si="4"/>
        <v>1953375.9700000063</v>
      </c>
    </row>
    <row r="34" spans="1:7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119" scale="50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34940368.850000001</v>
      </c>
      <c r="Q2" s="18">
        <f>'Formato 6 d)'!C9</f>
        <v>2338300.56</v>
      </c>
      <c r="R2" s="18">
        <f>'Formato 6 d)'!D9</f>
        <v>37278669.410000004</v>
      </c>
      <c r="S2" s="18">
        <f>'Formato 6 d)'!E9</f>
        <v>35325293.439999998</v>
      </c>
      <c r="T2" s="18">
        <f>'Formato 6 d)'!F9</f>
        <v>34835393.049999997</v>
      </c>
      <c r="U2" s="18">
        <f>'Formato 6 d)'!G9</f>
        <v>1953375.9700000063</v>
      </c>
    </row>
    <row r="3" spans="1: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34940368.850000001</v>
      </c>
      <c r="Q3" s="18">
        <f>'Formato 6 d)'!C10</f>
        <v>2338300.56</v>
      </c>
      <c r="R3" s="18">
        <f>'Formato 6 d)'!D10</f>
        <v>37278669.410000004</v>
      </c>
      <c r="S3" s="18">
        <f>'Formato 6 d)'!E10</f>
        <v>35325293.439999998</v>
      </c>
      <c r="T3" s="18">
        <f>'Formato 6 d)'!F10</f>
        <v>34835393.049999997</v>
      </c>
      <c r="U3" s="18">
        <f>'Formato 6 d)'!G10</f>
        <v>1953375.9700000063</v>
      </c>
      <c r="V3" s="18"/>
    </row>
    <row r="4" spans="1: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7683576.8799999999</v>
      </c>
      <c r="Q13" s="18">
        <f>'Formato 6 d)'!C21</f>
        <v>-427600.29</v>
      </c>
      <c r="R13" s="18">
        <f>'Formato 6 d)'!D21</f>
        <v>7255976.5899999999</v>
      </c>
      <c r="S13" s="18">
        <f>'Formato 6 d)'!E21</f>
        <v>7255976.5899999999</v>
      </c>
      <c r="T13" s="18">
        <f>'Formato 6 d)'!F21</f>
        <v>7211065.0499999998</v>
      </c>
      <c r="U13" s="18">
        <f>'Formato 6 d)'!G21</f>
        <v>0</v>
      </c>
    </row>
    <row r="14" spans="1: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7683576.8799999999</v>
      </c>
      <c r="Q19" s="18">
        <f>'Formato 6 d)'!C27</f>
        <v>-427600.29</v>
      </c>
      <c r="R19" s="18">
        <f>'Formato 6 d)'!D27</f>
        <v>7255976.5899999999</v>
      </c>
      <c r="S19" s="18">
        <f>'Formato 6 d)'!E27</f>
        <v>7255976.5899999999</v>
      </c>
      <c r="T19" s="18">
        <f>'Formato 6 d)'!F27</f>
        <v>7211065.0499999998</v>
      </c>
      <c r="U19" s="18">
        <f>'Formato 6 d)'!G27</f>
        <v>0</v>
      </c>
    </row>
    <row r="20" spans="1:21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42623945.730000004</v>
      </c>
      <c r="Q24" s="18">
        <f>'Formato 6 d)'!C33</f>
        <v>1910700.27</v>
      </c>
      <c r="R24" s="18">
        <f>'Formato 6 d)'!D33</f>
        <v>44534646</v>
      </c>
      <c r="S24" s="18">
        <f>'Formato 6 d)'!E33</f>
        <v>42581270.030000001</v>
      </c>
      <c r="T24" s="18">
        <f>'Formato 6 d)'!F33</f>
        <v>42046458.099999994</v>
      </c>
      <c r="U24" s="18">
        <f>'Formato 6 d)'!G33</f>
        <v>1953375.9700000063</v>
      </c>
    </row>
    <row r="25" spans="1:21">
      <c r="A25" s="3"/>
      <c r="P25" s="18"/>
      <c r="Q25" s="18"/>
      <c r="R25" s="18"/>
      <c r="S25" s="18"/>
      <c r="T25" s="18"/>
      <c r="U25" s="18"/>
    </row>
    <row r="26" spans="1:21">
      <c r="A26" s="3"/>
      <c r="P26" s="18"/>
      <c r="Q26" s="18"/>
      <c r="R26" s="18"/>
      <c r="S26" s="18"/>
      <c r="T26" s="18"/>
      <c r="U26" s="18"/>
    </row>
    <row r="27" spans="1:21">
      <c r="A27" s="3"/>
      <c r="P27" s="18"/>
      <c r="Q27" s="18"/>
      <c r="R27" s="18"/>
      <c r="S27" s="18"/>
      <c r="T27" s="18"/>
      <c r="U27" s="18"/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  <row r="40" spans="1:21">
      <c r="A40" s="3"/>
      <c r="P40" s="18"/>
      <c r="Q40" s="18"/>
      <c r="R40" s="18"/>
      <c r="S40" s="18"/>
      <c r="T40" s="18"/>
      <c r="U40" s="18"/>
    </row>
    <row r="41" spans="1:21">
      <c r="A41" s="3"/>
      <c r="P41" s="18"/>
      <c r="Q41" s="18"/>
      <c r="R41" s="18"/>
      <c r="S41" s="18"/>
      <c r="T41" s="18"/>
      <c r="U41" s="18"/>
    </row>
    <row r="42" spans="1:21">
      <c r="A42" s="3"/>
      <c r="P42" s="18"/>
      <c r="Q42" s="18"/>
      <c r="R42" s="18"/>
      <c r="S42" s="18"/>
      <c r="T42" s="18"/>
      <c r="U42" s="18"/>
    </row>
    <row r="43" spans="1:21">
      <c r="A43" s="3"/>
      <c r="P43" s="18"/>
      <c r="Q43" s="18"/>
      <c r="R43" s="18"/>
      <c r="S43" s="18"/>
      <c r="T43" s="18"/>
      <c r="U43" s="18"/>
    </row>
    <row r="44" spans="1:21">
      <c r="A44" s="3"/>
      <c r="P44" s="18"/>
      <c r="Q44" s="18"/>
      <c r="R44" s="18"/>
      <c r="S44" s="18"/>
      <c r="T44" s="18"/>
      <c r="U44" s="18"/>
    </row>
    <row r="45" spans="1:21">
      <c r="A45" s="3"/>
      <c r="P45" s="18"/>
      <c r="Q45" s="18"/>
      <c r="R45" s="18"/>
      <c r="S45" s="18"/>
      <c r="T45" s="18"/>
      <c r="U45" s="18"/>
    </row>
    <row r="46" spans="1:21">
      <c r="A46" s="3"/>
      <c r="P46" s="18"/>
      <c r="Q46" s="18"/>
      <c r="R46" s="18"/>
      <c r="S46" s="18"/>
      <c r="T46" s="18"/>
      <c r="U46" s="18"/>
    </row>
    <row r="47" spans="1:21">
      <c r="A47" s="3"/>
      <c r="P47" s="18"/>
      <c r="Q47" s="18"/>
      <c r="R47" s="18"/>
      <c r="S47" s="18"/>
      <c r="T47" s="18"/>
      <c r="U47" s="18"/>
    </row>
    <row r="48" spans="1:21">
      <c r="A48" s="3"/>
      <c r="P48" s="18"/>
      <c r="Q48" s="18"/>
      <c r="R48" s="18"/>
      <c r="S48" s="18"/>
      <c r="T48" s="18"/>
      <c r="U48" s="18"/>
    </row>
    <row r="49" spans="1:21">
      <c r="A49" s="3"/>
      <c r="P49" s="18"/>
      <c r="Q49" s="18"/>
      <c r="R49" s="18"/>
      <c r="S49" s="18"/>
      <c r="T49" s="18"/>
      <c r="U49" s="18"/>
    </row>
    <row r="50" spans="1:21">
      <c r="A50" s="3"/>
      <c r="P50" s="18"/>
      <c r="Q50" s="18"/>
      <c r="R50" s="18"/>
      <c r="S50" s="18"/>
      <c r="T50" s="18"/>
      <c r="U50" s="18"/>
    </row>
    <row r="51" spans="1:21">
      <c r="A51" s="3"/>
      <c r="P51" s="18"/>
      <c r="Q51" s="18"/>
      <c r="R51" s="18"/>
      <c r="S51" s="18"/>
      <c r="T51" s="18"/>
      <c r="U51" s="18"/>
    </row>
    <row r="52" spans="1:21">
      <c r="A52" s="3"/>
      <c r="P52" s="18"/>
      <c r="Q52" s="18"/>
      <c r="R52" s="18"/>
      <c r="S52" s="18"/>
      <c r="T52" s="18"/>
      <c r="U52" s="18"/>
    </row>
    <row r="53" spans="1:21">
      <c r="A53" s="3"/>
      <c r="P53" s="18"/>
      <c r="Q53" s="18"/>
      <c r="R53" s="18"/>
      <c r="S53" s="18"/>
      <c r="T53" s="18"/>
      <c r="U53" s="18"/>
    </row>
    <row r="54" spans="1:21">
      <c r="A54" s="3"/>
      <c r="P54" s="18"/>
      <c r="Q54" s="18"/>
      <c r="R54" s="18"/>
      <c r="S54" s="18"/>
      <c r="T54" s="18"/>
      <c r="U54" s="18"/>
    </row>
    <row r="55" spans="1:21">
      <c r="A55" s="3"/>
      <c r="P55" s="18"/>
      <c r="Q55" s="18"/>
      <c r="R55" s="18"/>
      <c r="S55" s="18"/>
      <c r="T55" s="18"/>
      <c r="U55" s="18"/>
    </row>
    <row r="56" spans="1:21">
      <c r="A56" s="3"/>
      <c r="P56" s="18"/>
      <c r="Q56" s="18"/>
      <c r="R56" s="18"/>
      <c r="S56" s="18"/>
      <c r="T56" s="18"/>
      <c r="U56" s="18"/>
    </row>
    <row r="57" spans="1:21">
      <c r="A57" s="3"/>
      <c r="P57" s="18"/>
      <c r="Q57" s="18"/>
      <c r="R57" s="18"/>
      <c r="S57" s="18"/>
      <c r="T57" s="18"/>
      <c r="U57" s="18"/>
    </row>
    <row r="58" spans="1:21">
      <c r="A58" s="3"/>
      <c r="P58" s="18"/>
      <c r="Q58" s="18"/>
      <c r="R58" s="18"/>
      <c r="S58" s="18"/>
      <c r="T58" s="18"/>
      <c r="U58" s="18"/>
    </row>
    <row r="59" spans="1:21">
      <c r="A59" s="3"/>
      <c r="P59" s="18"/>
      <c r="Q59" s="18"/>
      <c r="R59" s="18"/>
      <c r="S59" s="18"/>
      <c r="T59" s="18"/>
      <c r="U59" s="18"/>
    </row>
    <row r="60" spans="1:21">
      <c r="A60" s="3"/>
      <c r="P60" s="18"/>
      <c r="Q60" s="18"/>
      <c r="R60" s="18"/>
      <c r="S60" s="18"/>
      <c r="T60" s="18"/>
      <c r="U60" s="18"/>
    </row>
    <row r="61" spans="1:21">
      <c r="A61" s="3"/>
      <c r="P61" s="18"/>
      <c r="Q61" s="18"/>
      <c r="R61" s="18"/>
      <c r="S61" s="18"/>
      <c r="T61" s="18"/>
      <c r="U61" s="18"/>
    </row>
    <row r="62" spans="1:21">
      <c r="A62" s="3"/>
      <c r="P62" s="18"/>
      <c r="Q62" s="18"/>
      <c r="R62" s="18"/>
      <c r="S62" s="18"/>
      <c r="T62" s="18"/>
      <c r="U62" s="18"/>
    </row>
    <row r="63" spans="1:21">
      <c r="A63" s="3"/>
      <c r="P63" s="18"/>
      <c r="Q63" s="18"/>
      <c r="R63" s="18"/>
      <c r="S63" s="18"/>
      <c r="T63" s="18"/>
      <c r="U63" s="18"/>
    </row>
    <row r="64" spans="1:21">
      <c r="A64" s="3"/>
      <c r="P64" s="18"/>
      <c r="Q64" s="18"/>
      <c r="R64" s="18"/>
      <c r="S64" s="18"/>
      <c r="T64" s="18"/>
      <c r="U64" s="18"/>
    </row>
    <row r="65" spans="1:21">
      <c r="A65" s="3"/>
      <c r="P65" s="18"/>
      <c r="Q65" s="18"/>
      <c r="R65" s="18"/>
      <c r="S65" s="18"/>
      <c r="T65" s="18"/>
      <c r="U65" s="18"/>
    </row>
    <row r="66" spans="1:21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36" sqref="A36"/>
    </sheetView>
  </sheetViews>
  <sheetFormatPr baseColWidth="10" defaultColWidth="0" defaultRowHeight="15" zeroHeight="1"/>
  <cols>
    <col min="1" max="1" width="81.42578125" customWidth="1"/>
    <col min="2" max="7" width="20.7109375" customWidth="1"/>
    <col min="8" max="16384" width="10.85546875" hidden="1"/>
  </cols>
  <sheetData>
    <row r="1" spans="1:7" ht="37.5" customHeight="1">
      <c r="A1" s="219" t="s">
        <v>413</v>
      </c>
      <c r="B1" s="219"/>
      <c r="C1" s="219"/>
      <c r="D1" s="219"/>
      <c r="E1" s="219"/>
      <c r="F1" s="219"/>
      <c r="G1" s="219"/>
    </row>
    <row r="2" spans="1:7">
      <c r="A2" s="201" t="str">
        <f>ENTIDAD</f>
        <v>Municipio de Ocampo, Gobierno del Estado de Guanajuato</v>
      </c>
      <c r="B2" s="202"/>
      <c r="C2" s="202"/>
      <c r="D2" s="202"/>
      <c r="E2" s="202"/>
      <c r="F2" s="202"/>
      <c r="G2" s="203"/>
    </row>
    <row r="3" spans="1:7">
      <c r="A3" s="204" t="s">
        <v>414</v>
      </c>
      <c r="B3" s="205"/>
      <c r="C3" s="205"/>
      <c r="D3" s="205"/>
      <c r="E3" s="205"/>
      <c r="F3" s="205"/>
      <c r="G3" s="206"/>
    </row>
    <row r="4" spans="1:7">
      <c r="A4" s="204" t="s">
        <v>118</v>
      </c>
      <c r="B4" s="205"/>
      <c r="C4" s="205"/>
      <c r="D4" s="205"/>
      <c r="E4" s="205"/>
      <c r="F4" s="205"/>
      <c r="G4" s="206"/>
    </row>
    <row r="5" spans="1:7">
      <c r="A5" s="204" t="s">
        <v>415</v>
      </c>
      <c r="B5" s="205"/>
      <c r="C5" s="205"/>
      <c r="D5" s="205"/>
      <c r="E5" s="205"/>
      <c r="F5" s="205"/>
      <c r="G5" s="206"/>
    </row>
    <row r="6" spans="1:7">
      <c r="A6" s="216" t="s">
        <v>3280</v>
      </c>
      <c r="B6" s="49">
        <f>ANIO1P</f>
        <v>2019</v>
      </c>
      <c r="C6" s="229" t="str">
        <f>ANIO2P</f>
        <v>2020 (d)</v>
      </c>
      <c r="D6" s="229" t="str">
        <f>ANIO3P</f>
        <v>2021 (d)</v>
      </c>
      <c r="E6" s="229" t="str">
        <f>ANIO4P</f>
        <v>2022 (d)</v>
      </c>
      <c r="F6" s="229" t="str">
        <f>ANIO5P</f>
        <v>2023 (d)</v>
      </c>
      <c r="G6" s="229" t="str">
        <f>ANIO6P</f>
        <v>2024 (d)</v>
      </c>
    </row>
    <row r="7" spans="1:7" ht="48" customHeight="1">
      <c r="A7" s="217"/>
      <c r="B7" s="79" t="s">
        <v>3283</v>
      </c>
      <c r="C7" s="230"/>
      <c r="D7" s="230"/>
      <c r="E7" s="230"/>
      <c r="F7" s="230"/>
      <c r="G7" s="230"/>
    </row>
    <row r="8" spans="1:7">
      <c r="A8" s="50" t="s">
        <v>421</v>
      </c>
      <c r="B8" s="57">
        <f t="shared" ref="B8:G8" si="0">SUM(B9:B20)</f>
        <v>12</v>
      </c>
      <c r="C8" s="57">
        <f t="shared" si="0"/>
        <v>18</v>
      </c>
      <c r="D8" s="57">
        <f t="shared" si="0"/>
        <v>24</v>
      </c>
      <c r="E8" s="57">
        <f t="shared" si="0"/>
        <v>30</v>
      </c>
      <c r="F8" s="57">
        <f t="shared" si="0"/>
        <v>36</v>
      </c>
      <c r="G8" s="57">
        <f t="shared" si="0"/>
        <v>42</v>
      </c>
    </row>
    <row r="9" spans="1:7">
      <c r="A9" s="51" t="s">
        <v>216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>
      <c r="A10" s="51" t="s">
        <v>217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>
      <c r="A11" s="51" t="s">
        <v>218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>
      <c r="A12" s="51" t="s">
        <v>416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>
      <c r="A13" s="51" t="s">
        <v>220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>
      <c r="A14" s="51" t="s">
        <v>221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>
      <c r="A15" s="51" t="s">
        <v>417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>
      <c r="A16" s="51" t="s">
        <v>418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>
      <c r="A17" s="10" t="s">
        <v>419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>
      <c r="A18" s="51" t="s">
        <v>240</v>
      </c>
      <c r="B18" s="58">
        <v>1</v>
      </c>
      <c r="C18" s="58">
        <v>1.5</v>
      </c>
      <c r="D18" s="58">
        <v>2</v>
      </c>
      <c r="E18" s="58">
        <v>2.5</v>
      </c>
      <c r="F18" s="58">
        <v>3</v>
      </c>
      <c r="G18" s="58">
        <v>3.5</v>
      </c>
    </row>
    <row r="19" spans="1:7">
      <c r="A19" s="51" t="s">
        <v>241</v>
      </c>
      <c r="B19" s="58">
        <v>1</v>
      </c>
      <c r="C19" s="58">
        <v>1.5</v>
      </c>
      <c r="D19" s="58">
        <v>2</v>
      </c>
      <c r="E19" s="58">
        <v>2.5</v>
      </c>
      <c r="F19" s="58">
        <v>3</v>
      </c>
      <c r="G19" s="58">
        <v>3.5</v>
      </c>
    </row>
    <row r="20" spans="1:7">
      <c r="A20" s="51" t="s">
        <v>420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3" t="s">
        <v>422</v>
      </c>
      <c r="B22" s="59">
        <f t="shared" ref="B22:G22" si="1">SUM(B23:B27)</f>
        <v>5</v>
      </c>
      <c r="C22" s="59">
        <f t="shared" si="1"/>
        <v>7.5</v>
      </c>
      <c r="D22" s="59">
        <f t="shared" si="1"/>
        <v>10</v>
      </c>
      <c r="E22" s="59">
        <f t="shared" si="1"/>
        <v>12.5</v>
      </c>
      <c r="F22" s="59">
        <f t="shared" si="1"/>
        <v>15</v>
      </c>
      <c r="G22" s="59">
        <f t="shared" si="1"/>
        <v>17.5</v>
      </c>
    </row>
    <row r="23" spans="1:7">
      <c r="A23" s="51" t="s">
        <v>423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>
      <c r="A24" s="51" t="s">
        <v>424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>
      <c r="A25" s="51" t="s">
        <v>425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>
      <c r="A26" s="54" t="s">
        <v>265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>
      <c r="A27" s="51" t="s">
        <v>266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426</v>
      </c>
      <c r="B29" s="59">
        <f t="shared" ref="B29:G29" si="2">B30</f>
        <v>1</v>
      </c>
      <c r="C29" s="59">
        <f t="shared" si="2"/>
        <v>1.5</v>
      </c>
      <c r="D29" s="59">
        <f t="shared" si="2"/>
        <v>2</v>
      </c>
      <c r="E29" s="59">
        <f t="shared" si="2"/>
        <v>2.5</v>
      </c>
      <c r="F29" s="59">
        <f t="shared" si="2"/>
        <v>3</v>
      </c>
      <c r="G29" s="59">
        <f t="shared" si="2"/>
        <v>3.5</v>
      </c>
    </row>
    <row r="30" spans="1:7">
      <c r="A30" s="51" t="s">
        <v>269</v>
      </c>
      <c r="B30" s="58">
        <v>1</v>
      </c>
      <c r="C30" s="58">
        <v>1.5</v>
      </c>
      <c r="D30" s="58">
        <v>2</v>
      </c>
      <c r="E30" s="58">
        <v>2.5</v>
      </c>
      <c r="F30" s="58">
        <v>3</v>
      </c>
      <c r="G30" s="58">
        <v>3.5</v>
      </c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14" t="s">
        <v>427</v>
      </c>
      <c r="B32" s="59">
        <f t="shared" ref="B32:G32" si="3">B29+B22+B8</f>
        <v>18</v>
      </c>
      <c r="C32" s="59">
        <f t="shared" si="3"/>
        <v>27</v>
      </c>
      <c r="D32" s="59">
        <f t="shared" si="3"/>
        <v>36</v>
      </c>
      <c r="E32" s="59">
        <f t="shared" si="3"/>
        <v>45</v>
      </c>
      <c r="F32" s="59">
        <f t="shared" si="3"/>
        <v>54</v>
      </c>
      <c r="G32" s="59">
        <f t="shared" si="3"/>
        <v>63</v>
      </c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3" t="s">
        <v>271</v>
      </c>
      <c r="B34" s="60"/>
      <c r="C34" s="60"/>
      <c r="D34" s="60"/>
      <c r="E34" s="60"/>
      <c r="F34" s="60"/>
      <c r="G34" s="60"/>
    </row>
    <row r="35" spans="1:7" ht="30">
      <c r="A35" s="55" t="s">
        <v>428</v>
      </c>
      <c r="B35" s="58">
        <v>1</v>
      </c>
      <c r="C35" s="58">
        <v>1.5</v>
      </c>
      <c r="D35" s="58">
        <v>2</v>
      </c>
      <c r="E35" s="58">
        <v>2.5</v>
      </c>
      <c r="F35" s="58">
        <v>3</v>
      </c>
      <c r="G35" s="58">
        <v>3.5</v>
      </c>
    </row>
    <row r="36" spans="1:7" ht="30">
      <c r="A36" s="55" t="s">
        <v>273</v>
      </c>
      <c r="B36" s="58">
        <v>1</v>
      </c>
      <c r="C36" s="58">
        <v>1.5</v>
      </c>
      <c r="D36" s="58">
        <v>2</v>
      </c>
      <c r="E36" s="58">
        <v>2.5</v>
      </c>
      <c r="F36" s="58">
        <v>3</v>
      </c>
      <c r="G36" s="58">
        <v>3.5</v>
      </c>
    </row>
    <row r="37" spans="1:7">
      <c r="A37" s="53" t="s">
        <v>429</v>
      </c>
      <c r="B37" s="59">
        <f t="shared" ref="B37:G37" si="4">B36+B35</f>
        <v>2</v>
      </c>
      <c r="C37" s="59">
        <f t="shared" si="4"/>
        <v>3</v>
      </c>
      <c r="D37" s="59">
        <f t="shared" si="4"/>
        <v>4</v>
      </c>
      <c r="E37" s="59">
        <f t="shared" si="4"/>
        <v>5</v>
      </c>
      <c r="F37" s="59">
        <f t="shared" si="4"/>
        <v>6</v>
      </c>
      <c r="G37" s="59">
        <f t="shared" si="4"/>
        <v>7</v>
      </c>
    </row>
    <row r="38" spans="1:7">
      <c r="A38" s="56"/>
      <c r="B38" s="13"/>
      <c r="C38" s="13"/>
      <c r="D38" s="13"/>
      <c r="E38" s="13"/>
      <c r="F38" s="13"/>
      <c r="G38" s="13"/>
    </row>
    <row r="39" spans="1:7" hidden="1">
      <c r="A39" s="7"/>
      <c r="B39" s="7"/>
      <c r="C39" s="7"/>
      <c r="D39" s="7"/>
      <c r="E39" s="7"/>
      <c r="F39" s="7"/>
      <c r="G39" s="7"/>
    </row>
    <row r="40" spans="1:7" hidden="1">
      <c r="A40" s="7"/>
      <c r="B40" s="7"/>
      <c r="C40" s="7"/>
      <c r="D40" s="7"/>
      <c r="E40" s="7"/>
      <c r="F40" s="7"/>
      <c r="G40" s="7"/>
    </row>
    <row r="41" spans="1:7" hidden="1">
      <c r="A41" s="7"/>
      <c r="B41" s="7"/>
      <c r="C41" s="7"/>
      <c r="D41" s="7"/>
      <c r="E41" s="7"/>
      <c r="F41" s="7"/>
      <c r="G41" s="7"/>
    </row>
    <row r="42" spans="1:7" hidden="1">
      <c r="A42" s="7"/>
      <c r="B42" s="7"/>
      <c r="C42" s="7"/>
      <c r="D42" s="7"/>
      <c r="E42" s="7"/>
      <c r="F42" s="7"/>
      <c r="G42" s="7"/>
    </row>
    <row r="43" spans="1:7" hidden="1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C6:C7"/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>
      <c r="A28" s="3"/>
      <c r="P28" s="18"/>
      <c r="Q28" s="18"/>
      <c r="R28" s="18"/>
      <c r="S28" s="18"/>
      <c r="T28" s="18"/>
      <c r="U28" s="18"/>
    </row>
    <row r="29" spans="1:21">
      <c r="A29" s="3"/>
      <c r="P29" s="18"/>
      <c r="Q29" s="18"/>
      <c r="R29" s="18"/>
      <c r="S29" s="18"/>
      <c r="T29" s="18"/>
      <c r="U29" s="18"/>
    </row>
    <row r="30" spans="1:21">
      <c r="A30" s="3"/>
      <c r="P30" s="18"/>
      <c r="Q30" s="18"/>
      <c r="R30" s="18"/>
      <c r="S30" s="18"/>
      <c r="T30" s="18"/>
      <c r="U30" s="18"/>
    </row>
    <row r="31" spans="1:21">
      <c r="A31" s="3"/>
      <c r="P31" s="18"/>
      <c r="Q31" s="18"/>
      <c r="R31" s="18"/>
      <c r="S31" s="18"/>
      <c r="T31" s="18"/>
      <c r="U31" s="18"/>
    </row>
    <row r="32" spans="1:21">
      <c r="A32" s="3"/>
      <c r="P32" s="18"/>
      <c r="Q32" s="18"/>
      <c r="R32" s="18"/>
      <c r="S32" s="18"/>
      <c r="T32" s="18"/>
      <c r="U32" s="18"/>
    </row>
    <row r="33" spans="1:21">
      <c r="A33" s="3"/>
      <c r="P33" s="18"/>
      <c r="Q33" s="18"/>
      <c r="R33" s="18"/>
      <c r="S33" s="18"/>
      <c r="T33" s="18"/>
      <c r="U33" s="18"/>
    </row>
    <row r="34" spans="1:21">
      <c r="A34" s="3"/>
      <c r="P34" s="18"/>
      <c r="Q34" s="18"/>
      <c r="R34" s="18"/>
      <c r="S34" s="18"/>
      <c r="T34" s="18"/>
      <c r="U34" s="18"/>
    </row>
    <row r="35" spans="1:21">
      <c r="A35" s="3"/>
      <c r="P35" s="18"/>
      <c r="Q35" s="18"/>
      <c r="R35" s="18"/>
      <c r="S35" s="18"/>
      <c r="T35" s="18"/>
      <c r="U35" s="18"/>
    </row>
    <row r="36" spans="1:21">
      <c r="A36" s="3"/>
      <c r="P36" s="18"/>
      <c r="Q36" s="18"/>
      <c r="R36" s="18"/>
      <c r="S36" s="18"/>
      <c r="T36" s="18"/>
      <c r="U36" s="18"/>
    </row>
    <row r="37" spans="1:21">
      <c r="A37" s="3"/>
      <c r="P37" s="18"/>
      <c r="Q37" s="18"/>
      <c r="R37" s="18"/>
      <c r="S37" s="18"/>
      <c r="T37" s="18"/>
      <c r="U37" s="18"/>
    </row>
    <row r="38" spans="1:21">
      <c r="A38" s="3"/>
      <c r="P38" s="18"/>
      <c r="Q38" s="18"/>
      <c r="R38" s="18"/>
      <c r="S38" s="18"/>
      <c r="T38" s="18"/>
      <c r="U38" s="18"/>
    </row>
    <row r="39" spans="1:21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6" sqref="C16"/>
    </sheetView>
  </sheetViews>
  <sheetFormatPr baseColWidth="10" defaultColWidth="0" defaultRowHeight="15" zeroHeight="1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>
      <c r="A1" s="219" t="s">
        <v>443</v>
      </c>
      <c r="B1" s="219"/>
      <c r="C1" s="219"/>
      <c r="D1" s="219"/>
      <c r="E1" s="219"/>
      <c r="F1" s="219"/>
      <c r="G1" s="219"/>
    </row>
    <row r="2" spans="1:7" customFormat="1">
      <c r="A2" s="201" t="str">
        <f>ENTIDAD</f>
        <v>Municipio de Ocampo, Gobierno del Estado de Guanajuato</v>
      </c>
      <c r="B2" s="202"/>
      <c r="C2" s="202"/>
      <c r="D2" s="202"/>
      <c r="E2" s="202"/>
      <c r="F2" s="202"/>
      <c r="G2" s="203"/>
    </row>
    <row r="3" spans="1:7" customFormat="1">
      <c r="A3" s="204" t="s">
        <v>444</v>
      </c>
      <c r="B3" s="205"/>
      <c r="C3" s="205"/>
      <c r="D3" s="205"/>
      <c r="E3" s="205"/>
      <c r="F3" s="205"/>
      <c r="G3" s="206"/>
    </row>
    <row r="4" spans="1:7" customFormat="1">
      <c r="A4" s="204" t="s">
        <v>118</v>
      </c>
      <c r="B4" s="205"/>
      <c r="C4" s="205"/>
      <c r="D4" s="205"/>
      <c r="E4" s="205"/>
      <c r="F4" s="205"/>
      <c r="G4" s="206"/>
    </row>
    <row r="5" spans="1:7" customFormat="1">
      <c r="A5" s="204" t="s">
        <v>415</v>
      </c>
      <c r="B5" s="205"/>
      <c r="C5" s="205"/>
      <c r="D5" s="205"/>
      <c r="E5" s="205"/>
      <c r="F5" s="205"/>
      <c r="G5" s="206"/>
    </row>
    <row r="6" spans="1:7" customFormat="1">
      <c r="A6" s="231" t="s">
        <v>3134</v>
      </c>
      <c r="B6" s="49">
        <f>ANIO1P</f>
        <v>2019</v>
      </c>
      <c r="C6" s="229" t="str">
        <f>ANIO2P</f>
        <v>2020 (d)</v>
      </c>
      <c r="D6" s="229" t="str">
        <f>ANIO3P</f>
        <v>2021 (d)</v>
      </c>
      <c r="E6" s="229" t="str">
        <f>ANIO4P</f>
        <v>2022 (d)</v>
      </c>
      <c r="F6" s="229" t="str">
        <f>ANIO5P</f>
        <v>2023 (d)</v>
      </c>
      <c r="G6" s="229" t="str">
        <f>ANIO6P</f>
        <v>2024 (d)</v>
      </c>
    </row>
    <row r="7" spans="1:7" customFormat="1" ht="48" customHeight="1">
      <c r="A7" s="232"/>
      <c r="B7" s="79" t="s">
        <v>3283</v>
      </c>
      <c r="C7" s="230"/>
      <c r="D7" s="230"/>
      <c r="E7" s="230"/>
      <c r="F7" s="230"/>
      <c r="G7" s="230"/>
    </row>
    <row r="8" spans="1:7">
      <c r="A8" s="50" t="s">
        <v>445</v>
      </c>
      <c r="B8" s="57">
        <f t="shared" ref="B8:G8" si="0">SUM(B9:B17)</f>
        <v>9</v>
      </c>
      <c r="C8" s="57">
        <f t="shared" si="0"/>
        <v>13.5</v>
      </c>
      <c r="D8" s="57">
        <f t="shared" si="0"/>
        <v>18</v>
      </c>
      <c r="E8" s="57">
        <f t="shared" si="0"/>
        <v>22.5</v>
      </c>
      <c r="F8" s="57">
        <f t="shared" si="0"/>
        <v>27</v>
      </c>
      <c r="G8" s="57">
        <f t="shared" si="0"/>
        <v>31.5</v>
      </c>
    </row>
    <row r="9" spans="1:7">
      <c r="A9" s="51" t="s">
        <v>446</v>
      </c>
      <c r="B9" s="58">
        <v>1</v>
      </c>
      <c r="C9" s="58">
        <v>1.5</v>
      </c>
      <c r="D9" s="58">
        <v>2</v>
      </c>
      <c r="E9" s="58">
        <v>2.5</v>
      </c>
      <c r="F9" s="58">
        <v>3</v>
      </c>
      <c r="G9" s="58">
        <v>3.5</v>
      </c>
    </row>
    <row r="10" spans="1:7">
      <c r="A10" s="51" t="s">
        <v>447</v>
      </c>
      <c r="B10" s="58">
        <v>1</v>
      </c>
      <c r="C10" s="58">
        <v>1.5</v>
      </c>
      <c r="D10" s="58">
        <v>2</v>
      </c>
      <c r="E10" s="58">
        <v>2.5</v>
      </c>
      <c r="F10" s="58">
        <v>3</v>
      </c>
      <c r="G10" s="58">
        <v>3.5</v>
      </c>
    </row>
    <row r="11" spans="1:7">
      <c r="A11" s="51" t="s">
        <v>448</v>
      </c>
      <c r="B11" s="58">
        <v>1</v>
      </c>
      <c r="C11" s="58">
        <v>1.5</v>
      </c>
      <c r="D11" s="58">
        <v>2</v>
      </c>
      <c r="E11" s="58">
        <v>2.5</v>
      </c>
      <c r="F11" s="58">
        <v>3</v>
      </c>
      <c r="G11" s="58">
        <v>3.5</v>
      </c>
    </row>
    <row r="12" spans="1:7">
      <c r="A12" s="51" t="s">
        <v>449</v>
      </c>
      <c r="B12" s="58">
        <v>1</v>
      </c>
      <c r="C12" s="58">
        <v>1.5</v>
      </c>
      <c r="D12" s="58">
        <v>2</v>
      </c>
      <c r="E12" s="58">
        <v>2.5</v>
      </c>
      <c r="F12" s="58">
        <v>3</v>
      </c>
      <c r="G12" s="58">
        <v>3.5</v>
      </c>
    </row>
    <row r="13" spans="1:7">
      <c r="A13" s="51" t="s">
        <v>450</v>
      </c>
      <c r="B13" s="58">
        <v>1</v>
      </c>
      <c r="C13" s="58">
        <v>1.5</v>
      </c>
      <c r="D13" s="58">
        <v>2</v>
      </c>
      <c r="E13" s="58">
        <v>2.5</v>
      </c>
      <c r="F13" s="58">
        <v>3</v>
      </c>
      <c r="G13" s="58">
        <v>3.5</v>
      </c>
    </row>
    <row r="14" spans="1:7">
      <c r="A14" s="51" t="s">
        <v>451</v>
      </c>
      <c r="B14" s="58">
        <v>1</v>
      </c>
      <c r="C14" s="58">
        <v>1.5</v>
      </c>
      <c r="D14" s="58">
        <v>2</v>
      </c>
      <c r="E14" s="58">
        <v>2.5</v>
      </c>
      <c r="F14" s="58">
        <v>3</v>
      </c>
      <c r="G14" s="58">
        <v>3.5</v>
      </c>
    </row>
    <row r="15" spans="1:7">
      <c r="A15" s="51" t="s">
        <v>452</v>
      </c>
      <c r="B15" s="58">
        <v>1</v>
      </c>
      <c r="C15" s="58">
        <v>1.5</v>
      </c>
      <c r="D15" s="58">
        <v>2</v>
      </c>
      <c r="E15" s="58">
        <v>2.5</v>
      </c>
      <c r="F15" s="58">
        <v>3</v>
      </c>
      <c r="G15" s="58">
        <v>3.5</v>
      </c>
    </row>
    <row r="16" spans="1:7">
      <c r="A16" s="51" t="s">
        <v>453</v>
      </c>
      <c r="B16" s="58">
        <v>1</v>
      </c>
      <c r="C16" s="58">
        <v>1.5</v>
      </c>
      <c r="D16" s="58">
        <v>2</v>
      </c>
      <c r="E16" s="58">
        <v>2.5</v>
      </c>
      <c r="F16" s="58">
        <v>3</v>
      </c>
      <c r="G16" s="58">
        <v>3.5</v>
      </c>
    </row>
    <row r="17" spans="1:7">
      <c r="A17" s="51" t="s">
        <v>454</v>
      </c>
      <c r="B17" s="58">
        <v>1</v>
      </c>
      <c r="C17" s="58">
        <v>1.5</v>
      </c>
      <c r="D17" s="58">
        <v>2</v>
      </c>
      <c r="E17" s="58">
        <v>2.5</v>
      </c>
      <c r="F17" s="58">
        <v>3</v>
      </c>
      <c r="G17" s="58">
        <v>3.5</v>
      </c>
    </row>
    <row r="18" spans="1:7">
      <c r="A18" s="80"/>
      <c r="B18" s="52"/>
      <c r="C18" s="52"/>
      <c r="D18" s="52"/>
      <c r="E18" s="52"/>
      <c r="F18" s="52"/>
      <c r="G18" s="52"/>
    </row>
    <row r="19" spans="1:7">
      <c r="A19" s="53" t="s">
        <v>455</v>
      </c>
      <c r="B19" s="59">
        <f t="shared" ref="B19:G19" si="1">SUM(B20:B28)</f>
        <v>9</v>
      </c>
      <c r="C19" s="59">
        <f t="shared" si="1"/>
        <v>13.5</v>
      </c>
      <c r="D19" s="59">
        <f t="shared" si="1"/>
        <v>18</v>
      </c>
      <c r="E19" s="59">
        <f t="shared" si="1"/>
        <v>22.5</v>
      </c>
      <c r="F19" s="59">
        <f t="shared" si="1"/>
        <v>27</v>
      </c>
      <c r="G19" s="59">
        <f t="shared" si="1"/>
        <v>31.5</v>
      </c>
    </row>
    <row r="20" spans="1:7">
      <c r="A20" s="51" t="s">
        <v>446</v>
      </c>
      <c r="B20" s="58">
        <v>1</v>
      </c>
      <c r="C20" s="58">
        <v>1.5</v>
      </c>
      <c r="D20" s="58">
        <v>2</v>
      </c>
      <c r="E20" s="58">
        <v>2.5</v>
      </c>
      <c r="F20" s="58">
        <v>3</v>
      </c>
      <c r="G20" s="58">
        <v>3.5</v>
      </c>
    </row>
    <row r="21" spans="1:7">
      <c r="A21" s="51" t="s">
        <v>447</v>
      </c>
      <c r="B21" s="58">
        <v>1</v>
      </c>
      <c r="C21" s="58">
        <v>1.5</v>
      </c>
      <c r="D21" s="58">
        <v>2</v>
      </c>
      <c r="E21" s="58">
        <v>2.5</v>
      </c>
      <c r="F21" s="58">
        <v>3</v>
      </c>
      <c r="G21" s="58">
        <v>3.5</v>
      </c>
    </row>
    <row r="22" spans="1:7">
      <c r="A22" s="51" t="s">
        <v>448</v>
      </c>
      <c r="B22" s="58">
        <v>1</v>
      </c>
      <c r="C22" s="58">
        <v>1.5</v>
      </c>
      <c r="D22" s="58">
        <v>2</v>
      </c>
      <c r="E22" s="58">
        <v>2.5</v>
      </c>
      <c r="F22" s="58">
        <v>3</v>
      </c>
      <c r="G22" s="58">
        <v>3.5</v>
      </c>
    </row>
    <row r="23" spans="1:7">
      <c r="A23" s="51" t="s">
        <v>449</v>
      </c>
      <c r="B23" s="58">
        <v>1</v>
      </c>
      <c r="C23" s="58">
        <v>1.5</v>
      </c>
      <c r="D23" s="58">
        <v>2</v>
      </c>
      <c r="E23" s="58">
        <v>2.5</v>
      </c>
      <c r="F23" s="58">
        <v>3</v>
      </c>
      <c r="G23" s="58">
        <v>3.5</v>
      </c>
    </row>
    <row r="24" spans="1:7">
      <c r="A24" s="51" t="s">
        <v>450</v>
      </c>
      <c r="B24" s="58">
        <v>1</v>
      </c>
      <c r="C24" s="58">
        <v>1.5</v>
      </c>
      <c r="D24" s="58">
        <v>2</v>
      </c>
      <c r="E24" s="58">
        <v>2.5</v>
      </c>
      <c r="F24" s="58">
        <v>3</v>
      </c>
      <c r="G24" s="58">
        <v>3.5</v>
      </c>
    </row>
    <row r="25" spans="1:7">
      <c r="A25" s="51" t="s">
        <v>451</v>
      </c>
      <c r="B25" s="58">
        <v>1</v>
      </c>
      <c r="C25" s="58">
        <v>1.5</v>
      </c>
      <c r="D25" s="58">
        <v>2</v>
      </c>
      <c r="E25" s="58">
        <v>2.5</v>
      </c>
      <c r="F25" s="58">
        <v>3</v>
      </c>
      <c r="G25" s="58">
        <v>3.5</v>
      </c>
    </row>
    <row r="26" spans="1:7">
      <c r="A26" s="51" t="s">
        <v>452</v>
      </c>
      <c r="B26" s="58">
        <v>1</v>
      </c>
      <c r="C26" s="58">
        <v>1.5</v>
      </c>
      <c r="D26" s="58">
        <v>2</v>
      </c>
      <c r="E26" s="58">
        <v>2.5</v>
      </c>
      <c r="F26" s="58">
        <v>3</v>
      </c>
      <c r="G26" s="58">
        <v>3.5</v>
      </c>
    </row>
    <row r="27" spans="1:7">
      <c r="A27" s="51" t="s">
        <v>456</v>
      </c>
      <c r="B27" s="58">
        <v>1</v>
      </c>
      <c r="C27" s="58">
        <v>1.5</v>
      </c>
      <c r="D27" s="58">
        <v>2</v>
      </c>
      <c r="E27" s="58">
        <v>2.5</v>
      </c>
      <c r="F27" s="58">
        <v>3</v>
      </c>
      <c r="G27" s="58">
        <v>3.5</v>
      </c>
    </row>
    <row r="28" spans="1:7">
      <c r="A28" s="51" t="s">
        <v>454</v>
      </c>
      <c r="B28" s="58">
        <v>1</v>
      </c>
      <c r="C28" s="58">
        <v>1.5</v>
      </c>
      <c r="D28" s="58">
        <v>2</v>
      </c>
      <c r="E28" s="58">
        <v>2.5</v>
      </c>
      <c r="F28" s="58">
        <v>3</v>
      </c>
      <c r="G28" s="58">
        <v>3.5</v>
      </c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3" t="s">
        <v>457</v>
      </c>
      <c r="B30" s="59">
        <f t="shared" ref="B30:G30" si="2">B8+B19</f>
        <v>18</v>
      </c>
      <c r="C30" s="59">
        <f t="shared" si="2"/>
        <v>27</v>
      </c>
      <c r="D30" s="59">
        <f t="shared" si="2"/>
        <v>36</v>
      </c>
      <c r="E30" s="59">
        <f t="shared" si="2"/>
        <v>45</v>
      </c>
      <c r="F30" s="59">
        <f t="shared" si="2"/>
        <v>54</v>
      </c>
      <c r="G30" s="59">
        <f t="shared" si="2"/>
        <v>63</v>
      </c>
    </row>
    <row r="31" spans="1:7">
      <c r="A31" s="56"/>
      <c r="B31" s="56"/>
      <c r="C31" s="56"/>
      <c r="D31" s="56"/>
      <c r="E31" s="56"/>
      <c r="F31" s="56"/>
      <c r="G31" s="56"/>
    </row>
  </sheetData>
  <sheetProtection password="9FCF" sheet="1" objects="1" scenarios="1"/>
  <mergeCells count="11">
    <mergeCell ref="C6:C7"/>
    <mergeCell ref="D6:D7"/>
    <mergeCell ref="E6:E7"/>
    <mergeCell ref="F6:F7"/>
    <mergeCell ref="A1:G1"/>
    <mergeCell ref="A2:G2"/>
    <mergeCell ref="A3:G3"/>
    <mergeCell ref="A4:G4"/>
    <mergeCell ref="A5:G5"/>
    <mergeCell ref="G6:G7"/>
    <mergeCell ref="A6:A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C16" sqref="C16"/>
    </sheetView>
  </sheetViews>
  <sheetFormatPr baseColWidth="10" defaultColWidth="0" defaultRowHeight="15" zeroHeight="1"/>
  <cols>
    <col min="1" max="1" width="88.140625" customWidth="1"/>
    <col min="2" max="7" width="20.7109375" customWidth="1"/>
    <col min="8" max="16384" width="10.85546875" hidden="1"/>
  </cols>
  <sheetData>
    <row r="1" spans="1:7" s="82" customFormat="1" ht="37.5" customHeight="1">
      <c r="A1" s="219" t="s">
        <v>458</v>
      </c>
      <c r="B1" s="219"/>
      <c r="C1" s="219"/>
      <c r="D1" s="219"/>
      <c r="E1" s="219"/>
      <c r="F1" s="219"/>
      <c r="G1" s="219"/>
    </row>
    <row r="2" spans="1:7">
      <c r="A2" s="201" t="str">
        <f>ENTIDAD</f>
        <v>Municipio de Ocampo, Gobierno del Estado de Guanajuato</v>
      </c>
      <c r="B2" s="202"/>
      <c r="C2" s="202"/>
      <c r="D2" s="202"/>
      <c r="E2" s="202"/>
      <c r="F2" s="202"/>
      <c r="G2" s="203"/>
    </row>
    <row r="3" spans="1:7">
      <c r="A3" s="204" t="s">
        <v>459</v>
      </c>
      <c r="B3" s="205"/>
      <c r="C3" s="205"/>
      <c r="D3" s="205"/>
      <c r="E3" s="205"/>
      <c r="F3" s="205"/>
      <c r="G3" s="206"/>
    </row>
    <row r="4" spans="1:7">
      <c r="A4" s="210" t="s">
        <v>118</v>
      </c>
      <c r="B4" s="211"/>
      <c r="C4" s="211"/>
      <c r="D4" s="211"/>
      <c r="E4" s="211"/>
      <c r="F4" s="211"/>
      <c r="G4" s="212"/>
    </row>
    <row r="5" spans="1:7">
      <c r="A5" s="235" t="s">
        <v>3280</v>
      </c>
      <c r="B5" s="233" t="str">
        <f>ANIO5R</f>
        <v>2013 ¹ (c)</v>
      </c>
      <c r="C5" s="233" t="str">
        <f>ANIO4R</f>
        <v>2014 ¹ (c)</v>
      </c>
      <c r="D5" s="233" t="str">
        <f>ANIO3R</f>
        <v>2015 ¹ (c)</v>
      </c>
      <c r="E5" s="233" t="str">
        <f>ANIO2R</f>
        <v>2016 ¹ (c)</v>
      </c>
      <c r="F5" s="233" t="str">
        <f>ANIO1R</f>
        <v>2017 ¹ (c)</v>
      </c>
      <c r="G5" s="49">
        <f>ANIO_INFORME</f>
        <v>2018</v>
      </c>
    </row>
    <row r="6" spans="1:7" ht="32.1" customHeight="1">
      <c r="A6" s="236"/>
      <c r="B6" s="234"/>
      <c r="C6" s="234"/>
      <c r="D6" s="234"/>
      <c r="E6" s="234"/>
      <c r="F6" s="234"/>
      <c r="G6" s="79" t="s">
        <v>3286</v>
      </c>
    </row>
    <row r="7" spans="1:7">
      <c r="A7" s="50" t="s">
        <v>460</v>
      </c>
      <c r="B7" s="57">
        <f t="shared" ref="B7:G7" si="0">SUM(B8:B19)</f>
        <v>9</v>
      </c>
      <c r="C7" s="57">
        <f t="shared" si="0"/>
        <v>12</v>
      </c>
      <c r="D7" s="57">
        <f t="shared" si="0"/>
        <v>15</v>
      </c>
      <c r="E7" s="57">
        <f t="shared" si="0"/>
        <v>18</v>
      </c>
      <c r="F7" s="57">
        <f t="shared" si="0"/>
        <v>21</v>
      </c>
      <c r="G7" s="57">
        <f t="shared" si="0"/>
        <v>24</v>
      </c>
    </row>
    <row r="8" spans="1:7">
      <c r="A8" s="51" t="s">
        <v>461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>
      <c r="A9" s="51" t="s">
        <v>462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>
      <c r="A10" s="51" t="s">
        <v>463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>
      <c r="A11" s="51" t="s">
        <v>464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>
      <c r="A12" s="51" t="s">
        <v>465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>
      <c r="A13" s="54" t="s">
        <v>466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>
      <c r="A14" s="51" t="s">
        <v>467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>
      <c r="A15" s="51" t="s">
        <v>468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>
      <c r="A16" s="51" t="s">
        <v>469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>
      <c r="A17" s="51" t="s">
        <v>3290</v>
      </c>
      <c r="B17" s="58">
        <v>0.75</v>
      </c>
      <c r="C17" s="58">
        <v>1</v>
      </c>
      <c r="D17" s="58">
        <v>1.25</v>
      </c>
      <c r="E17" s="58">
        <v>1.5</v>
      </c>
      <c r="F17" s="58">
        <v>1.75</v>
      </c>
      <c r="G17" s="58">
        <v>2</v>
      </c>
    </row>
    <row r="18" spans="1:7">
      <c r="A18" s="51" t="s">
        <v>470</v>
      </c>
      <c r="B18" s="58">
        <v>0.75</v>
      </c>
      <c r="C18" s="58">
        <v>1</v>
      </c>
      <c r="D18" s="58">
        <v>1.25</v>
      </c>
      <c r="E18" s="58">
        <v>1.5</v>
      </c>
      <c r="F18" s="58">
        <v>1.75</v>
      </c>
      <c r="G18" s="58">
        <v>2</v>
      </c>
    </row>
    <row r="19" spans="1:7">
      <c r="A19" s="51" t="s">
        <v>471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3" t="s">
        <v>477</v>
      </c>
      <c r="B21" s="59">
        <f t="shared" ref="B21:G21" si="1">SUM(B22:B26)</f>
        <v>3.75</v>
      </c>
      <c r="C21" s="59">
        <f t="shared" si="1"/>
        <v>5</v>
      </c>
      <c r="D21" s="59">
        <f t="shared" si="1"/>
        <v>6.25</v>
      </c>
      <c r="E21" s="59">
        <f t="shared" si="1"/>
        <v>7.5</v>
      </c>
      <c r="F21" s="59">
        <f t="shared" si="1"/>
        <v>8.75</v>
      </c>
      <c r="G21" s="59">
        <f t="shared" si="1"/>
        <v>10</v>
      </c>
    </row>
    <row r="22" spans="1:7">
      <c r="A22" s="51" t="s">
        <v>472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>
      <c r="A23" s="51" t="s">
        <v>473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>
      <c r="A24" s="51" t="s">
        <v>474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>
      <c r="A25" s="51" t="s">
        <v>475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>
      <c r="A26" s="51" t="s">
        <v>476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3" t="s">
        <v>478</v>
      </c>
      <c r="B28" s="59">
        <f t="shared" ref="B28:G28" si="2">B29</f>
        <v>0.75</v>
      </c>
      <c r="C28" s="59">
        <f t="shared" si="2"/>
        <v>1</v>
      </c>
      <c r="D28" s="59">
        <f t="shared" si="2"/>
        <v>1.25</v>
      </c>
      <c r="E28" s="59">
        <f t="shared" si="2"/>
        <v>1.5</v>
      </c>
      <c r="F28" s="59">
        <f t="shared" si="2"/>
        <v>1.75</v>
      </c>
      <c r="G28" s="59">
        <f t="shared" si="2"/>
        <v>2</v>
      </c>
    </row>
    <row r="29" spans="1:7">
      <c r="A29" s="51" t="s">
        <v>269</v>
      </c>
      <c r="B29" s="58">
        <v>0.75</v>
      </c>
      <c r="C29" s="58">
        <v>1</v>
      </c>
      <c r="D29" s="58">
        <v>1.25</v>
      </c>
      <c r="E29" s="58">
        <v>1.5</v>
      </c>
      <c r="F29" s="58">
        <v>1.75</v>
      </c>
      <c r="G29" s="58">
        <v>2</v>
      </c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3" t="s">
        <v>479</v>
      </c>
      <c r="B31" s="59">
        <f t="shared" ref="B31:G31" si="3">B7+B21+B28</f>
        <v>13.5</v>
      </c>
      <c r="C31" s="59">
        <f t="shared" si="3"/>
        <v>18</v>
      </c>
      <c r="D31" s="59">
        <f t="shared" si="3"/>
        <v>22.5</v>
      </c>
      <c r="E31" s="59">
        <f t="shared" si="3"/>
        <v>27</v>
      </c>
      <c r="F31" s="59">
        <f t="shared" si="3"/>
        <v>31.5</v>
      </c>
      <c r="G31" s="59">
        <f t="shared" si="3"/>
        <v>36</v>
      </c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3" t="s">
        <v>271</v>
      </c>
      <c r="B33" s="52"/>
      <c r="C33" s="52"/>
      <c r="D33" s="52"/>
      <c r="E33" s="52"/>
      <c r="F33" s="52"/>
      <c r="G33" s="52"/>
    </row>
    <row r="34" spans="1:7" ht="30">
      <c r="A34" s="55" t="s">
        <v>428</v>
      </c>
      <c r="B34" s="58">
        <v>0.75</v>
      </c>
      <c r="C34" s="58">
        <v>1</v>
      </c>
      <c r="D34" s="58">
        <v>1.25</v>
      </c>
      <c r="E34" s="58">
        <v>1.5</v>
      </c>
      <c r="F34" s="58">
        <v>1.75</v>
      </c>
      <c r="G34" s="58">
        <v>2</v>
      </c>
    </row>
    <row r="35" spans="1:7" ht="30">
      <c r="A35" s="55" t="s">
        <v>480</v>
      </c>
      <c r="B35" s="58">
        <v>0.75</v>
      </c>
      <c r="C35" s="58">
        <v>1</v>
      </c>
      <c r="D35" s="58">
        <v>1.25</v>
      </c>
      <c r="E35" s="58">
        <v>1.5</v>
      </c>
      <c r="F35" s="58">
        <v>1.75</v>
      </c>
      <c r="G35" s="58">
        <v>2</v>
      </c>
    </row>
    <row r="36" spans="1:7">
      <c r="A36" s="53" t="s">
        <v>481</v>
      </c>
      <c r="B36" s="59">
        <f t="shared" ref="B36:G36" si="4">B34+B35</f>
        <v>1.5</v>
      </c>
      <c r="C36" s="59">
        <f t="shared" si="4"/>
        <v>2</v>
      </c>
      <c r="D36" s="59">
        <f t="shared" si="4"/>
        <v>2.5</v>
      </c>
      <c r="E36" s="59">
        <f t="shared" si="4"/>
        <v>3</v>
      </c>
      <c r="F36" s="59">
        <f t="shared" si="4"/>
        <v>3.5</v>
      </c>
      <c r="G36" s="59">
        <f t="shared" si="4"/>
        <v>4</v>
      </c>
    </row>
    <row r="37" spans="1:7">
      <c r="A37" s="63"/>
      <c r="B37" s="63"/>
      <c r="C37" s="63"/>
      <c r="D37" s="63"/>
      <c r="E37" s="63"/>
      <c r="F37" s="63"/>
      <c r="G37" s="63"/>
    </row>
    <row r="38" spans="1:7">
      <c r="A38" s="81"/>
    </row>
    <row r="39" spans="1:7" ht="15" customHeight="1">
      <c r="A39" s="237" t="s">
        <v>3284</v>
      </c>
      <c r="B39" s="237"/>
      <c r="C39" s="237"/>
      <c r="D39" s="237"/>
      <c r="E39" s="237"/>
      <c r="F39" s="237"/>
      <c r="G39" s="237"/>
    </row>
    <row r="40" spans="1:7" ht="15" customHeight="1">
      <c r="A40" s="237" t="s">
        <v>3285</v>
      </c>
      <c r="B40" s="237"/>
      <c r="C40" s="237"/>
      <c r="D40" s="237"/>
      <c r="E40" s="237"/>
      <c r="F40" s="237"/>
      <c r="G40" s="237"/>
    </row>
    <row r="41" spans="1:7" hidden="1"/>
    <row r="42" spans="1:7" ht="15" hidden="1" customHeight="1"/>
    <row r="43" spans="1:7" ht="15" hidden="1" customHeight="1"/>
    <row r="44" spans="1:7" ht="15" hidden="1" customHeight="1"/>
    <row r="45" spans="1:7" ht="15" hidden="1" customHeight="1"/>
    <row r="46" spans="1:7" ht="15" hidden="1" customHeight="1"/>
    <row r="47" spans="1:7" ht="15.75" hidden="1" customHeight="1"/>
  </sheetData>
  <sheetProtection password="9DCF" sheet="1" objects="1" scenarios="1"/>
  <mergeCells count="12">
    <mergeCell ref="F5:F6"/>
    <mergeCell ref="E5:E6"/>
    <mergeCell ref="D5:D6"/>
    <mergeCell ref="C5:C6"/>
    <mergeCell ref="B5:B6"/>
    <mergeCell ref="A5:A6"/>
    <mergeCell ref="A40:G40"/>
    <mergeCell ref="A1:G1"/>
    <mergeCell ref="A2:G2"/>
    <mergeCell ref="A3:G3"/>
    <mergeCell ref="A4:G4"/>
    <mergeCell ref="A39:G39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IV24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C16" sqref="C16"/>
    </sheetView>
  </sheetViews>
  <sheetFormatPr baseColWidth="10" defaultColWidth="0" defaultRowHeight="15" zeroHeight="1"/>
  <cols>
    <col min="1" max="1" width="69.42578125" customWidth="1"/>
    <col min="2" max="7" width="20.7109375" customWidth="1"/>
    <col min="8" max="16384" width="10.85546875" hidden="1"/>
  </cols>
  <sheetData>
    <row r="1" spans="1:7" s="82" customFormat="1" ht="37.5" customHeight="1">
      <c r="A1" s="219" t="s">
        <v>482</v>
      </c>
      <c r="B1" s="219"/>
      <c r="C1" s="219"/>
      <c r="D1" s="219"/>
      <c r="E1" s="219"/>
      <c r="F1" s="219"/>
      <c r="G1" s="219"/>
    </row>
    <row r="2" spans="1:7">
      <c r="A2" s="201" t="str">
        <f>ENTIDAD</f>
        <v>Municipio de Ocampo, Gobierno del Estado de Guanajuato</v>
      </c>
      <c r="B2" s="202"/>
      <c r="C2" s="202"/>
      <c r="D2" s="202"/>
      <c r="E2" s="202"/>
      <c r="F2" s="202"/>
      <c r="G2" s="203"/>
    </row>
    <row r="3" spans="1:7">
      <c r="A3" s="204" t="s">
        <v>483</v>
      </c>
      <c r="B3" s="205"/>
      <c r="C3" s="205"/>
      <c r="D3" s="205"/>
      <c r="E3" s="205"/>
      <c r="F3" s="205"/>
      <c r="G3" s="206"/>
    </row>
    <row r="4" spans="1:7">
      <c r="A4" s="210" t="s">
        <v>118</v>
      </c>
      <c r="B4" s="211"/>
      <c r="C4" s="211"/>
      <c r="D4" s="211"/>
      <c r="E4" s="211"/>
      <c r="F4" s="211"/>
      <c r="G4" s="212"/>
    </row>
    <row r="5" spans="1:7">
      <c r="A5" s="238" t="s">
        <v>3134</v>
      </c>
      <c r="B5" s="233" t="str">
        <f>ANIO5R</f>
        <v>2013 ¹ (c)</v>
      </c>
      <c r="C5" s="233" t="str">
        <f>ANIO4R</f>
        <v>2014 ¹ (c)</v>
      </c>
      <c r="D5" s="233" t="str">
        <f>ANIO3R</f>
        <v>2015 ¹ (c)</v>
      </c>
      <c r="E5" s="233" t="str">
        <f>ANIO2R</f>
        <v>2016 ¹ (c)</v>
      </c>
      <c r="F5" s="233" t="str">
        <f>ANIO1R</f>
        <v>2017 ¹ (c)</v>
      </c>
      <c r="G5" s="49">
        <f>ANIO_INFORME</f>
        <v>2018</v>
      </c>
    </row>
    <row r="6" spans="1:7" ht="32.1" customHeight="1">
      <c r="A6" s="239"/>
      <c r="B6" s="234"/>
      <c r="C6" s="234"/>
      <c r="D6" s="234"/>
      <c r="E6" s="234"/>
      <c r="F6" s="234"/>
      <c r="G6" s="79" t="s">
        <v>3287</v>
      </c>
    </row>
    <row r="7" spans="1:7">
      <c r="A7" s="50" t="s">
        <v>484</v>
      </c>
      <c r="B7" s="57">
        <f t="shared" ref="B7:G7" si="0">SUM(B8:B16)</f>
        <v>6.75</v>
      </c>
      <c r="C7" s="57">
        <f t="shared" si="0"/>
        <v>9</v>
      </c>
      <c r="D7" s="57">
        <f t="shared" si="0"/>
        <v>11.25</v>
      </c>
      <c r="E7" s="57">
        <f t="shared" si="0"/>
        <v>13.5</v>
      </c>
      <c r="F7" s="57">
        <f t="shared" si="0"/>
        <v>15.75</v>
      </c>
      <c r="G7" s="57">
        <f t="shared" si="0"/>
        <v>18</v>
      </c>
    </row>
    <row r="8" spans="1:7">
      <c r="A8" s="51" t="s">
        <v>446</v>
      </c>
      <c r="B8" s="58">
        <v>0.75</v>
      </c>
      <c r="C8" s="58">
        <v>1</v>
      </c>
      <c r="D8" s="58">
        <v>1.25</v>
      </c>
      <c r="E8" s="58">
        <v>1.5</v>
      </c>
      <c r="F8" s="58">
        <v>1.75</v>
      </c>
      <c r="G8" s="58">
        <v>2</v>
      </c>
    </row>
    <row r="9" spans="1:7">
      <c r="A9" s="51" t="s">
        <v>447</v>
      </c>
      <c r="B9" s="58">
        <v>0.75</v>
      </c>
      <c r="C9" s="58">
        <v>1</v>
      </c>
      <c r="D9" s="58">
        <v>1.25</v>
      </c>
      <c r="E9" s="58">
        <v>1.5</v>
      </c>
      <c r="F9" s="58">
        <v>1.75</v>
      </c>
      <c r="G9" s="58">
        <v>2</v>
      </c>
    </row>
    <row r="10" spans="1:7">
      <c r="A10" s="51" t="s">
        <v>448</v>
      </c>
      <c r="B10" s="58">
        <v>0.75</v>
      </c>
      <c r="C10" s="58">
        <v>1</v>
      </c>
      <c r="D10" s="58">
        <v>1.25</v>
      </c>
      <c r="E10" s="58">
        <v>1.5</v>
      </c>
      <c r="F10" s="58">
        <v>1.75</v>
      </c>
      <c r="G10" s="58">
        <v>2</v>
      </c>
    </row>
    <row r="11" spans="1:7">
      <c r="A11" s="51" t="s">
        <v>449</v>
      </c>
      <c r="B11" s="58">
        <v>0.75</v>
      </c>
      <c r="C11" s="58">
        <v>1</v>
      </c>
      <c r="D11" s="58">
        <v>1.25</v>
      </c>
      <c r="E11" s="58">
        <v>1.5</v>
      </c>
      <c r="F11" s="58">
        <v>1.75</v>
      </c>
      <c r="G11" s="58">
        <v>2</v>
      </c>
    </row>
    <row r="12" spans="1:7">
      <c r="A12" s="51" t="s">
        <v>450</v>
      </c>
      <c r="B12" s="58">
        <v>0.75</v>
      </c>
      <c r="C12" s="58">
        <v>1</v>
      </c>
      <c r="D12" s="58">
        <v>1.25</v>
      </c>
      <c r="E12" s="58">
        <v>1.5</v>
      </c>
      <c r="F12" s="58">
        <v>1.75</v>
      </c>
      <c r="G12" s="58">
        <v>2</v>
      </c>
    </row>
    <row r="13" spans="1:7">
      <c r="A13" s="51" t="s">
        <v>451</v>
      </c>
      <c r="B13" s="58">
        <v>0.75</v>
      </c>
      <c r="C13" s="58">
        <v>1</v>
      </c>
      <c r="D13" s="58">
        <v>1.25</v>
      </c>
      <c r="E13" s="58">
        <v>1.5</v>
      </c>
      <c r="F13" s="58">
        <v>1.75</v>
      </c>
      <c r="G13" s="58">
        <v>2</v>
      </c>
    </row>
    <row r="14" spans="1:7">
      <c r="A14" s="51" t="s">
        <v>452</v>
      </c>
      <c r="B14" s="58">
        <v>0.75</v>
      </c>
      <c r="C14" s="58">
        <v>1</v>
      </c>
      <c r="D14" s="58">
        <v>1.25</v>
      </c>
      <c r="E14" s="58">
        <v>1.5</v>
      </c>
      <c r="F14" s="58">
        <v>1.75</v>
      </c>
      <c r="G14" s="58">
        <v>2</v>
      </c>
    </row>
    <row r="15" spans="1:7">
      <c r="A15" s="51" t="s">
        <v>453</v>
      </c>
      <c r="B15" s="58">
        <v>0.75</v>
      </c>
      <c r="C15" s="58">
        <v>1</v>
      </c>
      <c r="D15" s="58">
        <v>1.25</v>
      </c>
      <c r="E15" s="58">
        <v>1.5</v>
      </c>
      <c r="F15" s="58">
        <v>1.75</v>
      </c>
      <c r="G15" s="58">
        <v>2</v>
      </c>
    </row>
    <row r="16" spans="1:7">
      <c r="A16" s="51" t="s">
        <v>454</v>
      </c>
      <c r="B16" s="58">
        <v>0.75</v>
      </c>
      <c r="C16" s="58">
        <v>1</v>
      </c>
      <c r="D16" s="58">
        <v>1.25</v>
      </c>
      <c r="E16" s="58">
        <v>1.5</v>
      </c>
      <c r="F16" s="58">
        <v>1.75</v>
      </c>
      <c r="G16" s="58">
        <v>2</v>
      </c>
    </row>
    <row r="17" spans="1:7">
      <c r="A17" s="52"/>
      <c r="B17" s="52"/>
      <c r="C17" s="52"/>
      <c r="D17" s="52"/>
      <c r="E17" s="52"/>
      <c r="F17" s="52"/>
      <c r="G17" s="52"/>
    </row>
    <row r="18" spans="1:7">
      <c r="A18" s="53" t="s">
        <v>485</v>
      </c>
      <c r="B18" s="59">
        <f t="shared" ref="B18:G18" si="1">SUM(B19:B27)</f>
        <v>6.75</v>
      </c>
      <c r="C18" s="59">
        <f t="shared" si="1"/>
        <v>9</v>
      </c>
      <c r="D18" s="59">
        <f t="shared" si="1"/>
        <v>11.25</v>
      </c>
      <c r="E18" s="59">
        <f t="shared" si="1"/>
        <v>13.5</v>
      </c>
      <c r="F18" s="59">
        <f t="shared" si="1"/>
        <v>15.75</v>
      </c>
      <c r="G18" s="59">
        <f t="shared" si="1"/>
        <v>18</v>
      </c>
    </row>
    <row r="19" spans="1:7">
      <c r="A19" s="51" t="s">
        <v>446</v>
      </c>
      <c r="B19" s="58">
        <v>0.75</v>
      </c>
      <c r="C19" s="58">
        <v>1</v>
      </c>
      <c r="D19" s="58">
        <v>1.25</v>
      </c>
      <c r="E19" s="58">
        <v>1.5</v>
      </c>
      <c r="F19" s="58">
        <v>1.75</v>
      </c>
      <c r="G19" s="58">
        <v>2</v>
      </c>
    </row>
    <row r="20" spans="1:7">
      <c r="A20" s="51" t="s">
        <v>447</v>
      </c>
      <c r="B20" s="58">
        <v>0.75</v>
      </c>
      <c r="C20" s="58">
        <v>1</v>
      </c>
      <c r="D20" s="58">
        <v>1.25</v>
      </c>
      <c r="E20" s="58">
        <v>1.5</v>
      </c>
      <c r="F20" s="58">
        <v>1.75</v>
      </c>
      <c r="G20" s="58">
        <v>2</v>
      </c>
    </row>
    <row r="21" spans="1:7">
      <c r="A21" s="51" t="s">
        <v>448</v>
      </c>
      <c r="B21" s="58">
        <v>0.75</v>
      </c>
      <c r="C21" s="58">
        <v>1</v>
      </c>
      <c r="D21" s="58">
        <v>1.25</v>
      </c>
      <c r="E21" s="58">
        <v>1.5</v>
      </c>
      <c r="F21" s="58">
        <v>1.75</v>
      </c>
      <c r="G21" s="58">
        <v>2</v>
      </c>
    </row>
    <row r="22" spans="1:7">
      <c r="A22" s="51" t="s">
        <v>449</v>
      </c>
      <c r="B22" s="58">
        <v>0.75</v>
      </c>
      <c r="C22" s="58">
        <v>1</v>
      </c>
      <c r="D22" s="58">
        <v>1.25</v>
      </c>
      <c r="E22" s="58">
        <v>1.5</v>
      </c>
      <c r="F22" s="58">
        <v>1.75</v>
      </c>
      <c r="G22" s="58">
        <v>2</v>
      </c>
    </row>
    <row r="23" spans="1:7">
      <c r="A23" s="51" t="s">
        <v>450</v>
      </c>
      <c r="B23" s="58">
        <v>0.75</v>
      </c>
      <c r="C23" s="58">
        <v>1</v>
      </c>
      <c r="D23" s="58">
        <v>1.25</v>
      </c>
      <c r="E23" s="58">
        <v>1.5</v>
      </c>
      <c r="F23" s="58">
        <v>1.75</v>
      </c>
      <c r="G23" s="58">
        <v>2</v>
      </c>
    </row>
    <row r="24" spans="1:7">
      <c r="A24" s="51" t="s">
        <v>451</v>
      </c>
      <c r="B24" s="58">
        <v>0.75</v>
      </c>
      <c r="C24" s="58">
        <v>1</v>
      </c>
      <c r="D24" s="58">
        <v>1.25</v>
      </c>
      <c r="E24" s="58">
        <v>1.5</v>
      </c>
      <c r="F24" s="58">
        <v>1.75</v>
      </c>
      <c r="G24" s="58">
        <v>2</v>
      </c>
    </row>
    <row r="25" spans="1:7">
      <c r="A25" s="51" t="s">
        <v>452</v>
      </c>
      <c r="B25" s="58">
        <v>0.75</v>
      </c>
      <c r="C25" s="58">
        <v>1</v>
      </c>
      <c r="D25" s="58">
        <v>1.25</v>
      </c>
      <c r="E25" s="58">
        <v>1.5</v>
      </c>
      <c r="F25" s="58">
        <v>1.75</v>
      </c>
      <c r="G25" s="58">
        <v>2</v>
      </c>
    </row>
    <row r="26" spans="1:7">
      <c r="A26" s="51" t="s">
        <v>456</v>
      </c>
      <c r="B26" s="58">
        <v>0.75</v>
      </c>
      <c r="C26" s="58">
        <v>1</v>
      </c>
      <c r="D26" s="58">
        <v>1.25</v>
      </c>
      <c r="E26" s="58">
        <v>1.5</v>
      </c>
      <c r="F26" s="58">
        <v>1.75</v>
      </c>
      <c r="G26" s="58">
        <v>2</v>
      </c>
    </row>
    <row r="27" spans="1:7">
      <c r="A27" s="51" t="s">
        <v>454</v>
      </c>
      <c r="B27" s="58">
        <v>0.75</v>
      </c>
      <c r="C27" s="58">
        <v>1</v>
      </c>
      <c r="D27" s="58">
        <v>1.25</v>
      </c>
      <c r="E27" s="58">
        <v>1.5</v>
      </c>
      <c r="F27" s="58">
        <v>1.75</v>
      </c>
      <c r="G27" s="58">
        <v>2</v>
      </c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3" t="s">
        <v>486</v>
      </c>
      <c r="B29" s="58">
        <f t="shared" ref="B29:G29" si="2">B7+B18</f>
        <v>13.5</v>
      </c>
      <c r="C29" s="58">
        <f t="shared" si="2"/>
        <v>18</v>
      </c>
      <c r="D29" s="58">
        <f t="shared" si="2"/>
        <v>22.5</v>
      </c>
      <c r="E29" s="58">
        <f t="shared" si="2"/>
        <v>27</v>
      </c>
      <c r="F29" s="58">
        <f t="shared" si="2"/>
        <v>31.5</v>
      </c>
      <c r="G29" s="58">
        <f t="shared" si="2"/>
        <v>36</v>
      </c>
    </row>
    <row r="30" spans="1:7">
      <c r="A30" s="56"/>
      <c r="B30" s="56"/>
      <c r="C30" s="56"/>
      <c r="D30" s="56"/>
      <c r="E30" s="56"/>
      <c r="F30" s="56"/>
      <c r="G30" s="56"/>
    </row>
    <row r="31" spans="1:7">
      <c r="A31" s="81"/>
    </row>
    <row r="32" spans="1:7">
      <c r="A32" s="237" t="s">
        <v>3284</v>
      </c>
      <c r="B32" s="237"/>
      <c r="C32" s="237"/>
      <c r="D32" s="237"/>
      <c r="E32" s="237"/>
      <c r="F32" s="237"/>
      <c r="G32" s="237"/>
    </row>
    <row r="33" spans="1:7">
      <c r="A33" s="237" t="s">
        <v>3285</v>
      </c>
      <c r="B33" s="237"/>
      <c r="C33" s="237"/>
      <c r="D33" s="237"/>
      <c r="E33" s="237"/>
      <c r="F33" s="237"/>
      <c r="G33" s="237"/>
    </row>
  </sheetData>
  <sheetProtection password="93CF" sheet="1" objects="1" scenarios="1"/>
  <mergeCells count="12">
    <mergeCell ref="A5:A6"/>
    <mergeCell ref="B5:B6"/>
    <mergeCell ref="C5:C6"/>
    <mergeCell ref="D5:D6"/>
    <mergeCell ref="E5:E6"/>
    <mergeCell ref="F5:F6"/>
    <mergeCell ref="A33:G33"/>
    <mergeCell ref="A1:G1"/>
    <mergeCell ref="A2:G2"/>
    <mergeCell ref="A3:G3"/>
    <mergeCell ref="A4:G4"/>
    <mergeCell ref="A32:G32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>
      <c r="A22" t="str">
        <f t="shared" si="1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>
      <c r="P23" s="18"/>
      <c r="Q23" s="18"/>
      <c r="R23" s="18"/>
      <c r="S23" s="18"/>
      <c r="T23" s="18"/>
      <c r="U23" s="18"/>
    </row>
    <row r="24" spans="1:21">
      <c r="P24" s="18"/>
      <c r="Q24" s="18"/>
      <c r="R24" s="18"/>
      <c r="S24" s="18"/>
      <c r="T24" s="18"/>
      <c r="U24" s="18"/>
    </row>
    <row r="25" spans="1:21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>
      <c r="AP215">
        <v>20</v>
      </c>
      <c r="AQ215" t="s">
        <v>1970</v>
      </c>
      <c r="AR215">
        <v>21</v>
      </c>
      <c r="AS215" t="s">
        <v>2525</v>
      </c>
    </row>
    <row r="216" spans="42:63">
      <c r="AP216">
        <v>20</v>
      </c>
      <c r="AQ216" t="s">
        <v>1971</v>
      </c>
      <c r="AR216">
        <v>21</v>
      </c>
      <c r="AS216" t="s">
        <v>2526</v>
      </c>
    </row>
    <row r="217" spans="42:63">
      <c r="AP217">
        <v>20</v>
      </c>
      <c r="AQ217" t="s">
        <v>1972</v>
      </c>
      <c r="AR217">
        <v>21</v>
      </c>
      <c r="AS217" t="s">
        <v>2527</v>
      </c>
    </row>
    <row r="218" spans="42:63">
      <c r="AP218">
        <v>20</v>
      </c>
      <c r="AQ218" t="s">
        <v>1973</v>
      </c>
      <c r="AR218">
        <v>21</v>
      </c>
      <c r="AS218" t="s">
        <v>2528</v>
      </c>
    </row>
    <row r="219" spans="42:63">
      <c r="AP219">
        <v>20</v>
      </c>
      <c r="AQ219" t="s">
        <v>1974</v>
      </c>
      <c r="AR219">
        <v>21</v>
      </c>
      <c r="AS219" t="s">
        <v>2529</v>
      </c>
    </row>
    <row r="220" spans="42:63">
      <c r="AP220">
        <v>20</v>
      </c>
      <c r="AQ220" t="s">
        <v>1975</v>
      </c>
    </row>
    <row r="221" spans="42:63">
      <c r="AP221">
        <v>20</v>
      </c>
      <c r="AQ221" t="s">
        <v>1976</v>
      </c>
    </row>
    <row r="222" spans="42:63">
      <c r="AP222">
        <v>20</v>
      </c>
      <c r="AQ222" t="s">
        <v>1977</v>
      </c>
    </row>
    <row r="223" spans="42:63">
      <c r="AP223">
        <v>20</v>
      </c>
      <c r="AQ223" t="s">
        <v>1978</v>
      </c>
    </row>
    <row r="224" spans="42:63">
      <c r="AP224">
        <v>20</v>
      </c>
      <c r="AQ224" t="s">
        <v>1979</v>
      </c>
    </row>
    <row r="225" spans="42:43">
      <c r="AP225">
        <v>20</v>
      </c>
      <c r="AQ225" t="s">
        <v>1980</v>
      </c>
    </row>
    <row r="226" spans="42:43">
      <c r="AP226">
        <v>20</v>
      </c>
      <c r="AQ226" t="s">
        <v>1981</v>
      </c>
    </row>
    <row r="227" spans="42:43">
      <c r="AP227">
        <v>20</v>
      </c>
      <c r="AQ227" t="s">
        <v>1982</v>
      </c>
    </row>
    <row r="228" spans="42:43">
      <c r="AP228">
        <v>20</v>
      </c>
      <c r="AQ228" t="s">
        <v>1983</v>
      </c>
    </row>
    <row r="229" spans="42:43">
      <c r="AP229">
        <v>20</v>
      </c>
      <c r="AQ229" t="s">
        <v>1984</v>
      </c>
    </row>
    <row r="230" spans="42:43">
      <c r="AP230">
        <v>20</v>
      </c>
      <c r="AQ230" t="s">
        <v>1985</v>
      </c>
    </row>
    <row r="231" spans="42:43">
      <c r="AP231">
        <v>20</v>
      </c>
      <c r="AQ231" t="s">
        <v>1986</v>
      </c>
    </row>
    <row r="232" spans="42:43">
      <c r="AP232">
        <v>20</v>
      </c>
      <c r="AQ232" t="s">
        <v>1987</v>
      </c>
    </row>
    <row r="233" spans="42:43">
      <c r="AP233">
        <v>20</v>
      </c>
      <c r="AQ233" t="s">
        <v>1988</v>
      </c>
    </row>
    <row r="234" spans="42:43">
      <c r="AP234">
        <v>20</v>
      </c>
      <c r="AQ234" t="s">
        <v>1989</v>
      </c>
    </row>
    <row r="235" spans="42:43">
      <c r="AP235">
        <v>20</v>
      </c>
      <c r="AQ235" t="s">
        <v>1990</v>
      </c>
    </row>
    <row r="236" spans="42:43">
      <c r="AP236">
        <v>20</v>
      </c>
      <c r="AQ236" t="s">
        <v>1991</v>
      </c>
    </row>
    <row r="237" spans="42:43">
      <c r="AP237">
        <v>20</v>
      </c>
      <c r="AQ237" t="s">
        <v>1992</v>
      </c>
    </row>
    <row r="238" spans="42:43">
      <c r="AP238">
        <v>20</v>
      </c>
      <c r="AQ238" t="s">
        <v>1993</v>
      </c>
    </row>
    <row r="239" spans="42:43">
      <c r="AP239">
        <v>20</v>
      </c>
      <c r="AQ239" t="s">
        <v>1994</v>
      </c>
    </row>
    <row r="240" spans="42:43">
      <c r="AP240">
        <v>20</v>
      </c>
      <c r="AQ240" t="s">
        <v>1995</v>
      </c>
    </row>
    <row r="241" spans="42:43">
      <c r="AP241">
        <v>20</v>
      </c>
      <c r="AQ241" t="s">
        <v>1996</v>
      </c>
    </row>
    <row r="242" spans="42:43">
      <c r="AP242">
        <v>20</v>
      </c>
      <c r="AQ242" t="s">
        <v>1997</v>
      </c>
    </row>
    <row r="243" spans="42:43">
      <c r="AP243">
        <v>20</v>
      </c>
      <c r="AQ243" t="s">
        <v>1998</v>
      </c>
    </row>
    <row r="244" spans="42:43">
      <c r="AP244">
        <v>20</v>
      </c>
      <c r="AQ244" t="s">
        <v>1999</v>
      </c>
    </row>
    <row r="245" spans="42:43">
      <c r="AP245">
        <v>20</v>
      </c>
      <c r="AQ245" t="s">
        <v>2000</v>
      </c>
    </row>
    <row r="246" spans="42:43">
      <c r="AP246">
        <v>20</v>
      </c>
      <c r="AQ246" t="s">
        <v>2001</v>
      </c>
    </row>
    <row r="247" spans="42:43">
      <c r="AP247">
        <v>20</v>
      </c>
      <c r="AQ247" t="s">
        <v>2002</v>
      </c>
    </row>
    <row r="248" spans="42:43">
      <c r="AP248">
        <v>20</v>
      </c>
      <c r="AQ248" t="s">
        <v>2003</v>
      </c>
    </row>
    <row r="249" spans="42:43">
      <c r="AP249">
        <v>20</v>
      </c>
      <c r="AQ249" t="s">
        <v>2004</v>
      </c>
    </row>
    <row r="250" spans="42:43">
      <c r="AP250">
        <v>20</v>
      </c>
      <c r="AQ250" t="s">
        <v>2005</v>
      </c>
    </row>
    <row r="251" spans="42:43">
      <c r="AP251">
        <v>20</v>
      </c>
      <c r="AQ251" t="s">
        <v>2006</v>
      </c>
    </row>
    <row r="252" spans="42:43">
      <c r="AP252">
        <v>20</v>
      </c>
      <c r="AQ252" t="s">
        <v>2007</v>
      </c>
    </row>
    <row r="253" spans="42:43">
      <c r="AP253">
        <v>20</v>
      </c>
      <c r="AQ253" t="s">
        <v>2008</v>
      </c>
    </row>
    <row r="254" spans="42:43">
      <c r="AP254">
        <v>20</v>
      </c>
      <c r="AQ254" t="s">
        <v>2009</v>
      </c>
    </row>
    <row r="255" spans="42:43">
      <c r="AP255">
        <v>20</v>
      </c>
      <c r="AQ255" t="s">
        <v>2010</v>
      </c>
    </row>
    <row r="256" spans="42:43">
      <c r="AP256">
        <v>20</v>
      </c>
      <c r="AQ256" t="s">
        <v>2011</v>
      </c>
    </row>
    <row r="257" spans="42:43">
      <c r="AP257">
        <v>20</v>
      </c>
      <c r="AQ257" t="s">
        <v>2012</v>
      </c>
    </row>
    <row r="258" spans="42:43">
      <c r="AP258">
        <v>20</v>
      </c>
      <c r="AQ258" t="s">
        <v>2013</v>
      </c>
    </row>
    <row r="259" spans="42:43">
      <c r="AP259">
        <v>20</v>
      </c>
      <c r="AQ259" t="s">
        <v>2014</v>
      </c>
    </row>
    <row r="260" spans="42:43">
      <c r="AP260">
        <v>20</v>
      </c>
      <c r="AQ260" t="s">
        <v>2015</v>
      </c>
    </row>
    <row r="261" spans="42:43">
      <c r="AP261">
        <v>20</v>
      </c>
      <c r="AQ261" t="s">
        <v>2016</v>
      </c>
    </row>
    <row r="262" spans="42:43">
      <c r="AP262">
        <v>20</v>
      </c>
      <c r="AQ262" t="s">
        <v>2017</v>
      </c>
    </row>
    <row r="263" spans="42:43">
      <c r="AP263">
        <v>20</v>
      </c>
      <c r="AQ263" t="s">
        <v>2018</v>
      </c>
    </row>
    <row r="264" spans="42:43">
      <c r="AP264">
        <v>20</v>
      </c>
      <c r="AQ264" t="s">
        <v>2019</v>
      </c>
    </row>
    <row r="265" spans="42:43">
      <c r="AP265">
        <v>20</v>
      </c>
      <c r="AQ265" t="s">
        <v>2020</v>
      </c>
    </row>
    <row r="266" spans="42:43">
      <c r="AP266">
        <v>20</v>
      </c>
      <c r="AQ266" t="s">
        <v>2021</v>
      </c>
    </row>
    <row r="267" spans="42:43">
      <c r="AP267">
        <v>20</v>
      </c>
      <c r="AQ267" t="s">
        <v>2022</v>
      </c>
    </row>
    <row r="268" spans="42:43">
      <c r="AP268">
        <v>20</v>
      </c>
      <c r="AQ268" t="s">
        <v>2023</v>
      </c>
    </row>
    <row r="269" spans="42:43">
      <c r="AP269">
        <v>20</v>
      </c>
      <c r="AQ269" t="s">
        <v>2024</v>
      </c>
    </row>
    <row r="270" spans="42:43">
      <c r="AP270">
        <v>20</v>
      </c>
      <c r="AQ270" t="s">
        <v>2025</v>
      </c>
    </row>
    <row r="271" spans="42:43">
      <c r="AP271">
        <v>20</v>
      </c>
      <c r="AQ271" t="s">
        <v>2026</v>
      </c>
    </row>
    <row r="272" spans="42:43">
      <c r="AP272">
        <v>20</v>
      </c>
      <c r="AQ272" t="s">
        <v>2027</v>
      </c>
    </row>
    <row r="273" spans="42:43">
      <c r="AP273">
        <v>20</v>
      </c>
      <c r="AQ273" t="s">
        <v>2028</v>
      </c>
    </row>
    <row r="274" spans="42:43">
      <c r="AP274">
        <v>20</v>
      </c>
      <c r="AQ274" t="s">
        <v>2029</v>
      </c>
    </row>
    <row r="275" spans="42:43">
      <c r="AP275">
        <v>20</v>
      </c>
      <c r="AQ275" t="s">
        <v>2030</v>
      </c>
    </row>
    <row r="276" spans="42:43">
      <c r="AP276">
        <v>20</v>
      </c>
      <c r="AQ276" t="s">
        <v>2031</v>
      </c>
    </row>
    <row r="277" spans="42:43">
      <c r="AP277">
        <v>20</v>
      </c>
      <c r="AQ277" t="s">
        <v>2032</v>
      </c>
    </row>
    <row r="278" spans="42:43">
      <c r="AP278">
        <v>20</v>
      </c>
      <c r="AQ278" t="s">
        <v>2033</v>
      </c>
    </row>
    <row r="279" spans="42:43">
      <c r="AP279">
        <v>20</v>
      </c>
      <c r="AQ279" t="s">
        <v>2034</v>
      </c>
    </row>
    <row r="280" spans="42:43">
      <c r="AP280">
        <v>20</v>
      </c>
      <c r="AQ280" t="s">
        <v>2035</v>
      </c>
    </row>
    <row r="281" spans="42:43">
      <c r="AP281">
        <v>20</v>
      </c>
      <c r="AQ281" t="s">
        <v>2036</v>
      </c>
    </row>
    <row r="282" spans="42:43">
      <c r="AP282">
        <v>20</v>
      </c>
      <c r="AQ282" t="s">
        <v>2037</v>
      </c>
    </row>
    <row r="283" spans="42:43">
      <c r="AP283">
        <v>20</v>
      </c>
      <c r="AQ283" t="s">
        <v>2038</v>
      </c>
    </row>
    <row r="284" spans="42:43">
      <c r="AP284">
        <v>20</v>
      </c>
      <c r="AQ284" t="s">
        <v>2039</v>
      </c>
    </row>
    <row r="285" spans="42:43">
      <c r="AP285">
        <v>20</v>
      </c>
      <c r="AQ285" t="s">
        <v>2040</v>
      </c>
    </row>
    <row r="286" spans="42:43">
      <c r="AP286">
        <v>20</v>
      </c>
      <c r="AQ286" t="s">
        <v>2041</v>
      </c>
    </row>
    <row r="287" spans="42:43">
      <c r="AP287">
        <v>20</v>
      </c>
      <c r="AQ287" t="s">
        <v>2042</v>
      </c>
    </row>
    <row r="288" spans="42:43">
      <c r="AP288">
        <v>20</v>
      </c>
      <c r="AQ288" t="s">
        <v>2043</v>
      </c>
    </row>
    <row r="289" spans="42:43">
      <c r="AP289">
        <v>20</v>
      </c>
      <c r="AQ289" t="s">
        <v>2044</v>
      </c>
    </row>
    <row r="290" spans="42:43">
      <c r="AP290">
        <v>20</v>
      </c>
      <c r="AQ290" t="s">
        <v>2045</v>
      </c>
    </row>
    <row r="291" spans="42:43">
      <c r="AP291">
        <v>20</v>
      </c>
      <c r="AQ291" t="s">
        <v>2046</v>
      </c>
    </row>
    <row r="292" spans="42:43">
      <c r="AP292">
        <v>20</v>
      </c>
      <c r="AQ292" t="s">
        <v>2047</v>
      </c>
    </row>
    <row r="293" spans="42:43">
      <c r="AP293">
        <v>20</v>
      </c>
      <c r="AQ293" t="s">
        <v>2048</v>
      </c>
    </row>
    <row r="294" spans="42:43">
      <c r="AP294">
        <v>20</v>
      </c>
      <c r="AQ294" t="s">
        <v>2049</v>
      </c>
    </row>
    <row r="295" spans="42:43">
      <c r="AP295">
        <v>20</v>
      </c>
      <c r="AQ295" t="s">
        <v>2050</v>
      </c>
    </row>
    <row r="296" spans="42:43">
      <c r="AP296">
        <v>20</v>
      </c>
      <c r="AQ296" t="s">
        <v>2051</v>
      </c>
    </row>
    <row r="297" spans="42:43">
      <c r="AP297">
        <v>20</v>
      </c>
      <c r="AQ297" t="s">
        <v>2052</v>
      </c>
    </row>
    <row r="298" spans="42:43">
      <c r="AP298">
        <v>20</v>
      </c>
      <c r="AQ298" t="s">
        <v>2053</v>
      </c>
    </row>
    <row r="299" spans="42:43">
      <c r="AP299">
        <v>20</v>
      </c>
      <c r="AQ299" t="s">
        <v>2054</v>
      </c>
    </row>
    <row r="300" spans="42:43">
      <c r="AP300">
        <v>20</v>
      </c>
      <c r="AQ300" t="s">
        <v>2055</v>
      </c>
    </row>
    <row r="301" spans="42:43">
      <c r="AP301">
        <v>20</v>
      </c>
      <c r="AQ301" t="s">
        <v>2056</v>
      </c>
    </row>
    <row r="302" spans="42:43">
      <c r="AP302">
        <v>20</v>
      </c>
      <c r="AQ302" t="s">
        <v>2057</v>
      </c>
    </row>
    <row r="303" spans="42:43">
      <c r="AP303">
        <v>20</v>
      </c>
      <c r="AQ303" t="s">
        <v>2058</v>
      </c>
    </row>
    <row r="304" spans="42:43">
      <c r="AP304">
        <v>20</v>
      </c>
      <c r="AQ304" t="s">
        <v>2059</v>
      </c>
    </row>
    <row r="305" spans="42:43">
      <c r="AP305">
        <v>20</v>
      </c>
      <c r="AQ305" t="s">
        <v>2060</v>
      </c>
    </row>
    <row r="306" spans="42:43">
      <c r="AP306">
        <v>20</v>
      </c>
      <c r="AQ306" t="s">
        <v>2061</v>
      </c>
    </row>
    <row r="307" spans="42:43">
      <c r="AP307">
        <v>20</v>
      </c>
      <c r="AQ307" t="s">
        <v>2062</v>
      </c>
    </row>
    <row r="308" spans="42:43">
      <c r="AP308">
        <v>20</v>
      </c>
      <c r="AQ308" t="s">
        <v>2063</v>
      </c>
    </row>
    <row r="309" spans="42:43">
      <c r="AP309">
        <v>20</v>
      </c>
      <c r="AQ309" t="s">
        <v>2064</v>
      </c>
    </row>
    <row r="310" spans="42:43">
      <c r="AP310">
        <v>20</v>
      </c>
      <c r="AQ310" t="s">
        <v>2065</v>
      </c>
    </row>
    <row r="311" spans="42:43">
      <c r="AP311">
        <v>20</v>
      </c>
      <c r="AQ311" t="s">
        <v>2066</v>
      </c>
    </row>
    <row r="312" spans="42:43">
      <c r="AP312">
        <v>20</v>
      </c>
      <c r="AQ312" t="s">
        <v>2067</v>
      </c>
    </row>
    <row r="313" spans="42:43">
      <c r="AP313">
        <v>20</v>
      </c>
      <c r="AQ313" t="s">
        <v>2068</v>
      </c>
    </row>
    <row r="314" spans="42:43">
      <c r="AP314">
        <v>20</v>
      </c>
      <c r="AQ314" t="s">
        <v>2069</v>
      </c>
    </row>
    <row r="315" spans="42:43">
      <c r="AP315">
        <v>20</v>
      </c>
      <c r="AQ315" t="s">
        <v>2070</v>
      </c>
    </row>
    <row r="316" spans="42:43">
      <c r="AP316">
        <v>20</v>
      </c>
      <c r="AQ316" t="s">
        <v>2071</v>
      </c>
    </row>
    <row r="317" spans="42:43">
      <c r="AP317">
        <v>20</v>
      </c>
      <c r="AQ317" t="s">
        <v>2072</v>
      </c>
    </row>
    <row r="318" spans="42:43">
      <c r="AP318">
        <v>20</v>
      </c>
      <c r="AQ318" t="s">
        <v>2073</v>
      </c>
    </row>
    <row r="319" spans="42:43">
      <c r="AP319">
        <v>20</v>
      </c>
      <c r="AQ319" t="s">
        <v>2074</v>
      </c>
    </row>
    <row r="320" spans="42:43">
      <c r="AP320">
        <v>20</v>
      </c>
      <c r="AQ320" t="s">
        <v>2075</v>
      </c>
    </row>
    <row r="321" spans="42:43">
      <c r="AP321">
        <v>20</v>
      </c>
      <c r="AQ321" t="s">
        <v>2076</v>
      </c>
    </row>
    <row r="322" spans="42:43">
      <c r="AP322">
        <v>20</v>
      </c>
      <c r="AQ322" t="s">
        <v>2077</v>
      </c>
    </row>
    <row r="323" spans="42:43">
      <c r="AP323">
        <v>20</v>
      </c>
      <c r="AQ323" t="s">
        <v>2078</v>
      </c>
    </row>
    <row r="324" spans="42:43">
      <c r="AP324">
        <v>20</v>
      </c>
      <c r="AQ324" t="s">
        <v>2079</v>
      </c>
    </row>
    <row r="325" spans="42:43">
      <c r="AP325">
        <v>20</v>
      </c>
      <c r="AQ325" t="s">
        <v>2080</v>
      </c>
    </row>
    <row r="326" spans="42:43">
      <c r="AP326">
        <v>20</v>
      </c>
      <c r="AQ326" t="s">
        <v>2081</v>
      </c>
    </row>
    <row r="327" spans="42:43">
      <c r="AP327">
        <v>20</v>
      </c>
      <c r="AQ327" t="s">
        <v>2082</v>
      </c>
    </row>
    <row r="328" spans="42:43">
      <c r="AP328">
        <v>20</v>
      </c>
      <c r="AQ328" t="s">
        <v>2083</v>
      </c>
    </row>
    <row r="329" spans="42:43">
      <c r="AP329">
        <v>20</v>
      </c>
      <c r="AQ329" t="s">
        <v>2084</v>
      </c>
    </row>
    <row r="330" spans="42:43">
      <c r="AP330">
        <v>20</v>
      </c>
      <c r="AQ330" t="s">
        <v>2085</v>
      </c>
    </row>
    <row r="331" spans="42:43">
      <c r="AP331">
        <v>20</v>
      </c>
      <c r="AQ331" t="s">
        <v>2086</v>
      </c>
    </row>
    <row r="332" spans="42:43">
      <c r="AP332">
        <v>20</v>
      </c>
      <c r="AQ332" t="s">
        <v>2087</v>
      </c>
    </row>
    <row r="333" spans="42:43">
      <c r="AP333">
        <v>20</v>
      </c>
      <c r="AQ333" t="s">
        <v>2088</v>
      </c>
    </row>
    <row r="334" spans="42:43">
      <c r="AP334">
        <v>20</v>
      </c>
      <c r="AQ334" t="s">
        <v>2089</v>
      </c>
    </row>
    <row r="335" spans="42:43">
      <c r="AP335">
        <v>20</v>
      </c>
      <c r="AQ335" t="s">
        <v>2090</v>
      </c>
    </row>
    <row r="336" spans="42:43">
      <c r="AP336">
        <v>20</v>
      </c>
      <c r="AQ336" t="s">
        <v>2091</v>
      </c>
    </row>
    <row r="337" spans="42:43">
      <c r="AP337">
        <v>20</v>
      </c>
      <c r="AQ337" t="s">
        <v>2092</v>
      </c>
    </row>
    <row r="338" spans="42:43">
      <c r="AP338">
        <v>20</v>
      </c>
      <c r="AQ338" t="s">
        <v>2093</v>
      </c>
    </row>
    <row r="339" spans="42:43">
      <c r="AP339">
        <v>20</v>
      </c>
      <c r="AQ339" t="s">
        <v>2094</v>
      </c>
    </row>
    <row r="340" spans="42:43">
      <c r="AP340">
        <v>20</v>
      </c>
      <c r="AQ340" t="s">
        <v>2095</v>
      </c>
    </row>
    <row r="341" spans="42:43">
      <c r="AP341">
        <v>20</v>
      </c>
      <c r="AQ341" t="s">
        <v>2096</v>
      </c>
    </row>
    <row r="342" spans="42:43">
      <c r="AP342">
        <v>20</v>
      </c>
      <c r="AQ342" t="s">
        <v>2097</v>
      </c>
    </row>
    <row r="343" spans="42:43">
      <c r="AP343">
        <v>20</v>
      </c>
      <c r="AQ343" t="s">
        <v>2098</v>
      </c>
    </row>
    <row r="344" spans="42:43">
      <c r="AP344">
        <v>20</v>
      </c>
      <c r="AQ344" t="s">
        <v>2099</v>
      </c>
    </row>
    <row r="345" spans="42:43">
      <c r="AP345">
        <v>20</v>
      </c>
      <c r="AQ345" t="s">
        <v>2100</v>
      </c>
    </row>
    <row r="346" spans="42:43">
      <c r="AP346">
        <v>20</v>
      </c>
      <c r="AQ346" t="s">
        <v>2101</v>
      </c>
    </row>
    <row r="347" spans="42:43">
      <c r="AP347">
        <v>20</v>
      </c>
      <c r="AQ347" t="s">
        <v>2102</v>
      </c>
    </row>
    <row r="348" spans="42:43">
      <c r="AP348">
        <v>20</v>
      </c>
      <c r="AQ348" t="s">
        <v>2103</v>
      </c>
    </row>
    <row r="349" spans="42:43">
      <c r="AP349">
        <v>20</v>
      </c>
      <c r="AQ349" t="s">
        <v>2104</v>
      </c>
    </row>
    <row r="350" spans="42:43">
      <c r="AP350">
        <v>20</v>
      </c>
      <c r="AQ350" t="s">
        <v>2105</v>
      </c>
    </row>
    <row r="351" spans="42:43">
      <c r="AP351">
        <v>20</v>
      </c>
      <c r="AQ351" t="s">
        <v>2106</v>
      </c>
    </row>
    <row r="352" spans="42:43">
      <c r="AP352">
        <v>20</v>
      </c>
      <c r="AQ352" t="s">
        <v>2107</v>
      </c>
    </row>
    <row r="353" spans="42:43">
      <c r="AP353">
        <v>20</v>
      </c>
      <c r="AQ353" t="s">
        <v>2108</v>
      </c>
    </row>
    <row r="354" spans="42:43">
      <c r="AP354">
        <v>20</v>
      </c>
      <c r="AQ354" t="s">
        <v>2109</v>
      </c>
    </row>
    <row r="355" spans="42:43">
      <c r="AP355">
        <v>20</v>
      </c>
      <c r="AQ355" t="s">
        <v>2110</v>
      </c>
    </row>
    <row r="356" spans="42:43">
      <c r="AP356">
        <v>20</v>
      </c>
      <c r="AQ356" t="s">
        <v>2111</v>
      </c>
    </row>
    <row r="357" spans="42:43">
      <c r="AP357">
        <v>20</v>
      </c>
      <c r="AQ357" t="s">
        <v>2112</v>
      </c>
    </row>
    <row r="358" spans="42:43">
      <c r="AP358">
        <v>20</v>
      </c>
      <c r="AQ358" t="s">
        <v>2113</v>
      </c>
    </row>
    <row r="359" spans="42:43">
      <c r="AP359">
        <v>20</v>
      </c>
      <c r="AQ359" t="s">
        <v>2114</v>
      </c>
    </row>
    <row r="360" spans="42:43">
      <c r="AP360">
        <v>20</v>
      </c>
      <c r="AQ360" t="s">
        <v>2115</v>
      </c>
    </row>
    <row r="361" spans="42:43">
      <c r="AP361">
        <v>20</v>
      </c>
      <c r="AQ361" t="s">
        <v>2116</v>
      </c>
    </row>
    <row r="362" spans="42:43">
      <c r="AP362">
        <v>20</v>
      </c>
      <c r="AQ362" t="s">
        <v>2117</v>
      </c>
    </row>
    <row r="363" spans="42:43">
      <c r="AP363">
        <v>20</v>
      </c>
      <c r="AQ363" t="s">
        <v>2118</v>
      </c>
    </row>
    <row r="364" spans="42:43">
      <c r="AP364">
        <v>20</v>
      </c>
      <c r="AQ364" t="s">
        <v>2119</v>
      </c>
    </row>
    <row r="365" spans="42:43">
      <c r="AP365">
        <v>20</v>
      </c>
      <c r="AQ365" t="s">
        <v>2120</v>
      </c>
    </row>
    <row r="366" spans="42:43">
      <c r="AP366">
        <v>20</v>
      </c>
      <c r="AQ366" t="s">
        <v>2121</v>
      </c>
    </row>
    <row r="367" spans="42:43">
      <c r="AP367">
        <v>20</v>
      </c>
      <c r="AQ367" t="s">
        <v>2122</v>
      </c>
    </row>
    <row r="368" spans="42:43">
      <c r="AP368">
        <v>20</v>
      </c>
      <c r="AQ368" t="s">
        <v>2123</v>
      </c>
    </row>
    <row r="369" spans="42:43">
      <c r="AP369">
        <v>20</v>
      </c>
      <c r="AQ369" t="s">
        <v>2124</v>
      </c>
    </row>
    <row r="370" spans="42:43">
      <c r="AP370">
        <v>20</v>
      </c>
      <c r="AQ370" t="s">
        <v>2125</v>
      </c>
    </row>
    <row r="371" spans="42:43">
      <c r="AP371">
        <v>20</v>
      </c>
      <c r="AQ371" t="s">
        <v>2126</v>
      </c>
    </row>
    <row r="372" spans="42:43">
      <c r="AP372">
        <v>20</v>
      </c>
      <c r="AQ372" t="s">
        <v>2127</v>
      </c>
    </row>
    <row r="373" spans="42:43">
      <c r="AP373">
        <v>20</v>
      </c>
      <c r="AQ373" t="s">
        <v>2128</v>
      </c>
    </row>
    <row r="374" spans="42:43">
      <c r="AP374">
        <v>20</v>
      </c>
      <c r="AQ374" t="s">
        <v>2129</v>
      </c>
    </row>
    <row r="375" spans="42:43">
      <c r="AP375">
        <v>20</v>
      </c>
      <c r="AQ375" t="s">
        <v>2130</v>
      </c>
    </row>
    <row r="376" spans="42:43">
      <c r="AP376">
        <v>20</v>
      </c>
      <c r="AQ376" t="s">
        <v>2131</v>
      </c>
    </row>
    <row r="377" spans="42:43">
      <c r="AP377">
        <v>20</v>
      </c>
      <c r="AQ377" t="s">
        <v>2132</v>
      </c>
    </row>
    <row r="378" spans="42:43">
      <c r="AP378">
        <v>20</v>
      </c>
      <c r="AQ378" t="s">
        <v>2133</v>
      </c>
    </row>
    <row r="379" spans="42:43">
      <c r="AP379">
        <v>20</v>
      </c>
      <c r="AQ379" t="s">
        <v>2134</v>
      </c>
    </row>
    <row r="380" spans="42:43">
      <c r="AP380">
        <v>20</v>
      </c>
      <c r="AQ380" t="s">
        <v>2135</v>
      </c>
    </row>
    <row r="381" spans="42:43">
      <c r="AP381">
        <v>20</v>
      </c>
      <c r="AQ381" t="s">
        <v>2136</v>
      </c>
    </row>
    <row r="382" spans="42:43">
      <c r="AP382">
        <v>20</v>
      </c>
      <c r="AQ382" t="s">
        <v>2137</v>
      </c>
    </row>
    <row r="383" spans="42:43">
      <c r="AP383">
        <v>20</v>
      </c>
      <c r="AQ383" t="s">
        <v>2138</v>
      </c>
    </row>
    <row r="384" spans="42:43">
      <c r="AP384">
        <v>20</v>
      </c>
      <c r="AQ384" t="s">
        <v>2139</v>
      </c>
    </row>
    <row r="385" spans="42:43">
      <c r="AP385">
        <v>20</v>
      </c>
      <c r="AQ385" t="s">
        <v>2140</v>
      </c>
    </row>
    <row r="386" spans="42:43">
      <c r="AP386">
        <v>20</v>
      </c>
      <c r="AQ386" t="s">
        <v>2141</v>
      </c>
    </row>
    <row r="387" spans="42:43">
      <c r="AP387">
        <v>20</v>
      </c>
      <c r="AQ387" t="s">
        <v>2142</v>
      </c>
    </row>
    <row r="388" spans="42:43">
      <c r="AP388">
        <v>20</v>
      </c>
      <c r="AQ388" t="s">
        <v>2143</v>
      </c>
    </row>
    <row r="389" spans="42:43">
      <c r="AP389">
        <v>20</v>
      </c>
      <c r="AQ389" t="s">
        <v>2144</v>
      </c>
    </row>
    <row r="390" spans="42:43">
      <c r="AP390">
        <v>20</v>
      </c>
      <c r="AQ390" t="s">
        <v>2145</v>
      </c>
    </row>
    <row r="391" spans="42:43">
      <c r="AP391">
        <v>20</v>
      </c>
      <c r="AQ391" t="s">
        <v>2146</v>
      </c>
    </row>
    <row r="392" spans="42:43">
      <c r="AP392">
        <v>20</v>
      </c>
      <c r="AQ392" t="s">
        <v>2147</v>
      </c>
    </row>
    <row r="393" spans="42:43">
      <c r="AP393">
        <v>20</v>
      </c>
      <c r="AQ393" t="s">
        <v>2148</v>
      </c>
    </row>
    <row r="394" spans="42:43">
      <c r="AP394">
        <v>20</v>
      </c>
      <c r="AQ394" t="s">
        <v>2149</v>
      </c>
    </row>
    <row r="395" spans="42:43">
      <c r="AP395">
        <v>20</v>
      </c>
      <c r="AQ395" t="s">
        <v>2150</v>
      </c>
    </row>
    <row r="396" spans="42:43">
      <c r="AP396">
        <v>20</v>
      </c>
      <c r="AQ396" t="s">
        <v>2151</v>
      </c>
    </row>
    <row r="397" spans="42:43">
      <c r="AP397">
        <v>20</v>
      </c>
      <c r="AQ397" t="s">
        <v>2152</v>
      </c>
    </row>
    <row r="398" spans="42:43">
      <c r="AP398">
        <v>20</v>
      </c>
      <c r="AQ398" t="s">
        <v>2153</v>
      </c>
    </row>
    <row r="399" spans="42:43">
      <c r="AP399">
        <v>20</v>
      </c>
      <c r="AQ399" t="s">
        <v>2154</v>
      </c>
    </row>
    <row r="400" spans="42:43">
      <c r="AP400">
        <v>20</v>
      </c>
      <c r="AQ400" t="s">
        <v>2155</v>
      </c>
    </row>
    <row r="401" spans="42:43">
      <c r="AP401">
        <v>20</v>
      </c>
      <c r="AQ401" t="s">
        <v>2156</v>
      </c>
    </row>
    <row r="402" spans="42:43">
      <c r="AP402">
        <v>20</v>
      </c>
      <c r="AQ402" t="s">
        <v>2157</v>
      </c>
    </row>
    <row r="403" spans="42:43">
      <c r="AP403">
        <v>20</v>
      </c>
      <c r="AQ403" t="s">
        <v>2158</v>
      </c>
    </row>
    <row r="404" spans="42:43">
      <c r="AP404">
        <v>20</v>
      </c>
      <c r="AQ404" t="s">
        <v>2159</v>
      </c>
    </row>
    <row r="405" spans="42:43">
      <c r="AP405">
        <v>20</v>
      </c>
      <c r="AQ405" t="s">
        <v>2160</v>
      </c>
    </row>
    <row r="406" spans="42:43">
      <c r="AP406">
        <v>20</v>
      </c>
      <c r="AQ406" t="s">
        <v>2161</v>
      </c>
    </row>
    <row r="407" spans="42:43">
      <c r="AP407">
        <v>20</v>
      </c>
      <c r="AQ407" t="s">
        <v>2162</v>
      </c>
    </row>
    <row r="408" spans="42:43">
      <c r="AP408">
        <v>20</v>
      </c>
      <c r="AQ408" t="s">
        <v>2163</v>
      </c>
    </row>
    <row r="409" spans="42:43">
      <c r="AP409">
        <v>20</v>
      </c>
      <c r="AQ409" t="s">
        <v>2164</v>
      </c>
    </row>
    <row r="410" spans="42:43">
      <c r="AP410">
        <v>20</v>
      </c>
      <c r="AQ410" t="s">
        <v>2165</v>
      </c>
    </row>
    <row r="411" spans="42:43">
      <c r="AP411">
        <v>20</v>
      </c>
      <c r="AQ411" t="s">
        <v>2166</v>
      </c>
    </row>
    <row r="412" spans="42:43">
      <c r="AP412">
        <v>20</v>
      </c>
      <c r="AQ412" t="s">
        <v>2167</v>
      </c>
    </row>
    <row r="413" spans="42:43">
      <c r="AP413">
        <v>20</v>
      </c>
      <c r="AQ413" t="s">
        <v>2168</v>
      </c>
    </row>
    <row r="414" spans="42:43">
      <c r="AP414">
        <v>20</v>
      </c>
      <c r="AQ414" t="s">
        <v>2169</v>
      </c>
    </row>
    <row r="415" spans="42:43">
      <c r="AP415">
        <v>20</v>
      </c>
      <c r="AQ415" t="s">
        <v>2170</v>
      </c>
    </row>
    <row r="416" spans="42:43">
      <c r="AP416">
        <v>20</v>
      </c>
      <c r="AQ416" t="s">
        <v>2171</v>
      </c>
    </row>
    <row r="417" spans="42:43">
      <c r="AP417">
        <v>20</v>
      </c>
      <c r="AQ417" t="s">
        <v>2172</v>
      </c>
    </row>
    <row r="418" spans="42:43">
      <c r="AP418">
        <v>20</v>
      </c>
      <c r="AQ418" t="s">
        <v>2173</v>
      </c>
    </row>
    <row r="419" spans="42:43">
      <c r="AP419">
        <v>20</v>
      </c>
      <c r="AQ419" t="s">
        <v>2174</v>
      </c>
    </row>
    <row r="420" spans="42:43">
      <c r="AP420">
        <v>20</v>
      </c>
      <c r="AQ420" t="s">
        <v>2175</v>
      </c>
    </row>
    <row r="421" spans="42:43">
      <c r="AP421">
        <v>20</v>
      </c>
      <c r="AQ421" t="s">
        <v>2176</v>
      </c>
    </row>
    <row r="422" spans="42:43">
      <c r="AP422">
        <v>20</v>
      </c>
      <c r="AQ422" t="s">
        <v>2177</v>
      </c>
    </row>
    <row r="423" spans="42:43">
      <c r="AP423">
        <v>20</v>
      </c>
      <c r="AQ423" t="s">
        <v>2178</v>
      </c>
    </row>
    <row r="424" spans="42:43">
      <c r="AP424">
        <v>20</v>
      </c>
      <c r="AQ424" t="s">
        <v>2179</v>
      </c>
    </row>
    <row r="425" spans="42:43">
      <c r="AP425">
        <v>20</v>
      </c>
      <c r="AQ425" t="s">
        <v>2180</v>
      </c>
    </row>
    <row r="426" spans="42:43">
      <c r="AP426">
        <v>20</v>
      </c>
      <c r="AQ426" t="s">
        <v>2181</v>
      </c>
    </row>
    <row r="427" spans="42:43">
      <c r="AP427">
        <v>20</v>
      </c>
      <c r="AQ427" t="s">
        <v>2182</v>
      </c>
    </row>
    <row r="428" spans="42:43">
      <c r="AP428">
        <v>20</v>
      </c>
      <c r="AQ428" t="s">
        <v>2183</v>
      </c>
    </row>
    <row r="429" spans="42:43">
      <c r="AP429">
        <v>20</v>
      </c>
      <c r="AQ429" t="s">
        <v>2184</v>
      </c>
    </row>
    <row r="430" spans="42:43">
      <c r="AP430">
        <v>20</v>
      </c>
      <c r="AQ430" t="s">
        <v>2185</v>
      </c>
    </row>
    <row r="431" spans="42:43">
      <c r="AP431">
        <v>20</v>
      </c>
      <c r="AQ431" t="s">
        <v>2186</v>
      </c>
    </row>
    <row r="432" spans="42:43">
      <c r="AP432">
        <v>20</v>
      </c>
      <c r="AQ432" t="s">
        <v>2187</v>
      </c>
    </row>
    <row r="433" spans="42:43">
      <c r="AP433">
        <v>20</v>
      </c>
      <c r="AQ433" t="s">
        <v>2188</v>
      </c>
    </row>
    <row r="434" spans="42:43">
      <c r="AP434">
        <v>20</v>
      </c>
      <c r="AQ434" t="s">
        <v>2189</v>
      </c>
    </row>
    <row r="435" spans="42:43">
      <c r="AP435">
        <v>20</v>
      </c>
      <c r="AQ435" t="s">
        <v>2190</v>
      </c>
    </row>
    <row r="436" spans="42:43">
      <c r="AP436">
        <v>20</v>
      </c>
      <c r="AQ436" t="s">
        <v>2191</v>
      </c>
    </row>
    <row r="437" spans="42:43">
      <c r="AP437">
        <v>20</v>
      </c>
      <c r="AQ437" t="s">
        <v>2192</v>
      </c>
    </row>
    <row r="438" spans="42:43">
      <c r="AP438">
        <v>20</v>
      </c>
      <c r="AQ438" t="s">
        <v>2193</v>
      </c>
    </row>
    <row r="439" spans="42:43">
      <c r="AP439">
        <v>20</v>
      </c>
      <c r="AQ439" t="s">
        <v>2194</v>
      </c>
    </row>
    <row r="440" spans="42:43">
      <c r="AP440">
        <v>20</v>
      </c>
      <c r="AQ440" t="s">
        <v>2195</v>
      </c>
    </row>
    <row r="441" spans="42:43">
      <c r="AP441">
        <v>20</v>
      </c>
      <c r="AQ441" t="s">
        <v>2196</v>
      </c>
    </row>
    <row r="442" spans="42:43">
      <c r="AP442">
        <v>20</v>
      </c>
      <c r="AQ442" t="s">
        <v>2197</v>
      </c>
    </row>
    <row r="443" spans="42:43">
      <c r="AP443">
        <v>20</v>
      </c>
      <c r="AQ443" t="s">
        <v>2198</v>
      </c>
    </row>
    <row r="444" spans="42:43">
      <c r="AP444">
        <v>20</v>
      </c>
      <c r="AQ444" t="s">
        <v>2199</v>
      </c>
    </row>
    <row r="445" spans="42:43">
      <c r="AP445">
        <v>20</v>
      </c>
      <c r="AQ445" t="s">
        <v>2200</v>
      </c>
    </row>
    <row r="446" spans="42:43">
      <c r="AP446">
        <v>20</v>
      </c>
      <c r="AQ446" t="s">
        <v>2201</v>
      </c>
    </row>
    <row r="447" spans="42:43">
      <c r="AP447">
        <v>20</v>
      </c>
      <c r="AQ447" t="s">
        <v>2202</v>
      </c>
    </row>
    <row r="448" spans="42:43">
      <c r="AP448">
        <v>20</v>
      </c>
      <c r="AQ448" t="s">
        <v>2203</v>
      </c>
    </row>
    <row r="449" spans="42:43">
      <c r="AP449">
        <v>20</v>
      </c>
      <c r="AQ449" t="s">
        <v>2204</v>
      </c>
    </row>
    <row r="450" spans="42:43">
      <c r="AP450">
        <v>20</v>
      </c>
      <c r="AQ450" t="s">
        <v>2205</v>
      </c>
    </row>
    <row r="451" spans="42:43">
      <c r="AP451">
        <v>20</v>
      </c>
      <c r="AQ451" t="s">
        <v>2206</v>
      </c>
    </row>
    <row r="452" spans="42:43">
      <c r="AP452">
        <v>20</v>
      </c>
      <c r="AQ452" t="s">
        <v>2207</v>
      </c>
    </row>
    <row r="453" spans="42:43">
      <c r="AP453">
        <v>20</v>
      </c>
      <c r="AQ453" t="s">
        <v>2208</v>
      </c>
    </row>
    <row r="454" spans="42:43">
      <c r="AP454">
        <v>20</v>
      </c>
      <c r="AQ454" t="s">
        <v>2209</v>
      </c>
    </row>
    <row r="455" spans="42:43">
      <c r="AP455">
        <v>20</v>
      </c>
      <c r="AQ455" t="s">
        <v>2210</v>
      </c>
    </row>
    <row r="456" spans="42:43">
      <c r="AP456">
        <v>20</v>
      </c>
      <c r="AQ456" t="s">
        <v>2211</v>
      </c>
    </row>
    <row r="457" spans="42:43">
      <c r="AP457">
        <v>20</v>
      </c>
      <c r="AQ457" t="s">
        <v>2212</v>
      </c>
    </row>
    <row r="458" spans="42:43">
      <c r="AP458">
        <v>20</v>
      </c>
      <c r="AQ458" t="s">
        <v>2213</v>
      </c>
    </row>
    <row r="459" spans="42:43">
      <c r="AP459">
        <v>20</v>
      </c>
      <c r="AQ459" t="s">
        <v>2214</v>
      </c>
    </row>
    <row r="460" spans="42:43">
      <c r="AP460">
        <v>20</v>
      </c>
      <c r="AQ460" t="s">
        <v>2215</v>
      </c>
    </row>
    <row r="461" spans="42:43">
      <c r="AP461">
        <v>20</v>
      </c>
      <c r="AQ461" t="s">
        <v>2216</v>
      </c>
    </row>
    <row r="462" spans="42:43">
      <c r="AP462">
        <v>20</v>
      </c>
      <c r="AQ462" t="s">
        <v>2217</v>
      </c>
    </row>
    <row r="463" spans="42:43">
      <c r="AP463">
        <v>20</v>
      </c>
      <c r="AQ463" t="s">
        <v>2218</v>
      </c>
    </row>
    <row r="464" spans="42:43">
      <c r="AP464">
        <v>20</v>
      </c>
      <c r="AQ464" t="s">
        <v>2219</v>
      </c>
    </row>
    <row r="465" spans="42:43">
      <c r="AP465">
        <v>20</v>
      </c>
      <c r="AQ465" t="s">
        <v>2220</v>
      </c>
    </row>
    <row r="466" spans="42:43">
      <c r="AP466">
        <v>20</v>
      </c>
      <c r="AQ466" t="s">
        <v>2221</v>
      </c>
    </row>
    <row r="467" spans="42:43">
      <c r="AP467">
        <v>20</v>
      </c>
      <c r="AQ467" t="s">
        <v>2222</v>
      </c>
    </row>
    <row r="468" spans="42:43">
      <c r="AP468">
        <v>20</v>
      </c>
      <c r="AQ468" t="s">
        <v>2223</v>
      </c>
    </row>
    <row r="469" spans="42:43">
      <c r="AP469">
        <v>20</v>
      </c>
      <c r="AQ469" t="s">
        <v>2224</v>
      </c>
    </row>
    <row r="470" spans="42:43">
      <c r="AP470">
        <v>20</v>
      </c>
      <c r="AQ470" t="s">
        <v>2225</v>
      </c>
    </row>
    <row r="471" spans="42:43">
      <c r="AP471">
        <v>20</v>
      </c>
      <c r="AQ471" t="s">
        <v>2226</v>
      </c>
    </row>
    <row r="472" spans="42:43">
      <c r="AP472">
        <v>20</v>
      </c>
      <c r="AQ472" t="s">
        <v>2227</v>
      </c>
    </row>
    <row r="473" spans="42:43">
      <c r="AP473">
        <v>20</v>
      </c>
      <c r="AQ473" t="s">
        <v>2228</v>
      </c>
    </row>
    <row r="474" spans="42:43">
      <c r="AP474">
        <v>20</v>
      </c>
      <c r="AQ474" t="s">
        <v>2229</v>
      </c>
    </row>
    <row r="475" spans="42:43">
      <c r="AP475">
        <v>20</v>
      </c>
      <c r="AQ475" t="s">
        <v>2230</v>
      </c>
    </row>
    <row r="476" spans="42:43">
      <c r="AP476">
        <v>20</v>
      </c>
      <c r="AQ476" t="s">
        <v>2231</v>
      </c>
    </row>
    <row r="477" spans="42:43">
      <c r="AP477">
        <v>20</v>
      </c>
      <c r="AQ477" t="s">
        <v>2232</v>
      </c>
    </row>
    <row r="478" spans="42:43">
      <c r="AP478">
        <v>20</v>
      </c>
      <c r="AQ478" t="s">
        <v>2233</v>
      </c>
    </row>
    <row r="479" spans="42:43">
      <c r="AP479">
        <v>20</v>
      </c>
      <c r="AQ479" t="s">
        <v>2234</v>
      </c>
    </row>
    <row r="480" spans="42:43">
      <c r="AP480">
        <v>20</v>
      </c>
      <c r="AQ480" t="s">
        <v>2235</v>
      </c>
    </row>
    <row r="481" spans="42:43">
      <c r="AP481">
        <v>20</v>
      </c>
      <c r="AQ481" t="s">
        <v>2236</v>
      </c>
    </row>
    <row r="482" spans="42:43">
      <c r="AP482">
        <v>20</v>
      </c>
      <c r="AQ482" t="s">
        <v>2237</v>
      </c>
    </row>
    <row r="483" spans="42:43">
      <c r="AP483">
        <v>20</v>
      </c>
      <c r="AQ483" t="s">
        <v>2238</v>
      </c>
    </row>
    <row r="484" spans="42:43">
      <c r="AP484">
        <v>20</v>
      </c>
      <c r="AQ484" t="s">
        <v>2239</v>
      </c>
    </row>
    <row r="485" spans="42:43">
      <c r="AP485">
        <v>20</v>
      </c>
      <c r="AQ485" t="s">
        <v>2240</v>
      </c>
    </row>
    <row r="486" spans="42:43">
      <c r="AP486">
        <v>20</v>
      </c>
      <c r="AQ486" t="s">
        <v>2241</v>
      </c>
    </row>
    <row r="487" spans="42:43">
      <c r="AP487">
        <v>20</v>
      </c>
      <c r="AQ487" t="s">
        <v>2242</v>
      </c>
    </row>
    <row r="488" spans="42:43">
      <c r="AP488">
        <v>20</v>
      </c>
      <c r="AQ488" t="s">
        <v>2243</v>
      </c>
    </row>
    <row r="489" spans="42:43">
      <c r="AP489">
        <v>20</v>
      </c>
      <c r="AQ489" t="s">
        <v>2244</v>
      </c>
    </row>
    <row r="490" spans="42:43">
      <c r="AP490">
        <v>20</v>
      </c>
      <c r="AQ490" t="s">
        <v>2245</v>
      </c>
    </row>
    <row r="491" spans="42:43">
      <c r="AP491">
        <v>20</v>
      </c>
      <c r="AQ491" t="s">
        <v>2246</v>
      </c>
    </row>
    <row r="492" spans="42:43">
      <c r="AP492">
        <v>20</v>
      </c>
      <c r="AQ492" t="s">
        <v>2247</v>
      </c>
    </row>
    <row r="493" spans="42:43">
      <c r="AP493">
        <v>20</v>
      </c>
      <c r="AQ493" t="s">
        <v>2248</v>
      </c>
    </row>
    <row r="494" spans="42:43">
      <c r="AP494">
        <v>20</v>
      </c>
      <c r="AQ494" t="s">
        <v>2249</v>
      </c>
    </row>
    <row r="495" spans="42:43">
      <c r="AP495">
        <v>20</v>
      </c>
      <c r="AQ495" t="s">
        <v>2250</v>
      </c>
    </row>
    <row r="496" spans="42:43">
      <c r="AP496">
        <v>20</v>
      </c>
      <c r="AQ496" t="s">
        <v>2251</v>
      </c>
    </row>
    <row r="497" spans="42:43">
      <c r="AP497">
        <v>20</v>
      </c>
      <c r="AQ497" t="s">
        <v>2252</v>
      </c>
    </row>
    <row r="498" spans="42:43">
      <c r="AP498">
        <v>20</v>
      </c>
      <c r="AQ498" t="s">
        <v>2253</v>
      </c>
    </row>
    <row r="499" spans="42:43">
      <c r="AP499">
        <v>20</v>
      </c>
      <c r="AQ499" t="s">
        <v>2254</v>
      </c>
    </row>
    <row r="500" spans="42:43">
      <c r="AP500">
        <v>20</v>
      </c>
      <c r="AQ500" t="s">
        <v>2255</v>
      </c>
    </row>
    <row r="501" spans="42:43">
      <c r="AP501">
        <v>20</v>
      </c>
      <c r="AQ501" t="s">
        <v>2256</v>
      </c>
    </row>
    <row r="502" spans="42:43">
      <c r="AP502">
        <v>20</v>
      </c>
      <c r="AQ502" t="s">
        <v>2257</v>
      </c>
    </row>
    <row r="503" spans="42:43">
      <c r="AP503">
        <v>20</v>
      </c>
      <c r="AQ503" t="s">
        <v>2258</v>
      </c>
    </row>
    <row r="504" spans="42:43">
      <c r="AP504">
        <v>20</v>
      </c>
      <c r="AQ504" t="s">
        <v>2259</v>
      </c>
    </row>
    <row r="505" spans="42:43">
      <c r="AP505">
        <v>20</v>
      </c>
      <c r="AQ505" t="s">
        <v>2260</v>
      </c>
    </row>
    <row r="506" spans="42:43">
      <c r="AP506">
        <v>20</v>
      </c>
      <c r="AQ506" t="s">
        <v>2261</v>
      </c>
    </row>
    <row r="507" spans="42:43">
      <c r="AP507">
        <v>20</v>
      </c>
      <c r="AQ507" t="s">
        <v>2262</v>
      </c>
    </row>
    <row r="508" spans="42:43">
      <c r="AP508">
        <v>20</v>
      </c>
      <c r="AQ508" t="s">
        <v>2263</v>
      </c>
    </row>
    <row r="509" spans="42:43">
      <c r="AP509">
        <v>20</v>
      </c>
      <c r="AQ509" t="s">
        <v>2264</v>
      </c>
    </row>
    <row r="510" spans="42:43">
      <c r="AP510">
        <v>20</v>
      </c>
      <c r="AQ510" t="s">
        <v>2265</v>
      </c>
    </row>
    <row r="511" spans="42:43">
      <c r="AP511">
        <v>20</v>
      </c>
      <c r="AQ511" t="s">
        <v>2266</v>
      </c>
    </row>
    <row r="512" spans="42:43">
      <c r="AP512">
        <v>20</v>
      </c>
      <c r="AQ512" t="s">
        <v>2267</v>
      </c>
    </row>
    <row r="513" spans="42:43">
      <c r="AP513">
        <v>20</v>
      </c>
      <c r="AQ513" t="s">
        <v>2268</v>
      </c>
    </row>
    <row r="514" spans="42:43">
      <c r="AP514">
        <v>20</v>
      </c>
      <c r="AQ514" t="s">
        <v>2269</v>
      </c>
    </row>
    <row r="515" spans="42:43">
      <c r="AP515">
        <v>20</v>
      </c>
      <c r="AQ515" t="s">
        <v>2270</v>
      </c>
    </row>
    <row r="516" spans="42:43">
      <c r="AP516">
        <v>20</v>
      </c>
      <c r="AQ516" t="s">
        <v>2271</v>
      </c>
    </row>
    <row r="517" spans="42:43">
      <c r="AP517">
        <v>20</v>
      </c>
      <c r="AQ517" t="s">
        <v>2272</v>
      </c>
    </row>
    <row r="518" spans="42:43">
      <c r="AP518">
        <v>20</v>
      </c>
      <c r="AQ518" t="s">
        <v>2273</v>
      </c>
    </row>
    <row r="519" spans="42:43">
      <c r="AP519">
        <v>20</v>
      </c>
      <c r="AQ519" t="s">
        <v>2274</v>
      </c>
    </row>
    <row r="520" spans="42:43">
      <c r="AP520">
        <v>20</v>
      </c>
      <c r="AQ520" t="s">
        <v>2275</v>
      </c>
    </row>
    <row r="521" spans="42:43">
      <c r="AP521">
        <v>20</v>
      </c>
      <c r="AQ521" t="s">
        <v>2276</v>
      </c>
    </row>
    <row r="522" spans="42:43">
      <c r="AP522">
        <v>20</v>
      </c>
      <c r="AQ522" t="s">
        <v>2277</v>
      </c>
    </row>
    <row r="523" spans="42:43">
      <c r="AP523">
        <v>20</v>
      </c>
      <c r="AQ523" t="s">
        <v>2278</v>
      </c>
    </row>
    <row r="524" spans="42:43">
      <c r="AP524">
        <v>20</v>
      </c>
      <c r="AQ524" t="s">
        <v>2279</v>
      </c>
    </row>
    <row r="525" spans="42:43">
      <c r="AP525">
        <v>20</v>
      </c>
      <c r="AQ525" t="s">
        <v>2280</v>
      </c>
    </row>
    <row r="526" spans="42:43">
      <c r="AP526">
        <v>20</v>
      </c>
      <c r="AQ526" t="s">
        <v>2281</v>
      </c>
    </row>
    <row r="527" spans="42:43">
      <c r="AP527">
        <v>20</v>
      </c>
      <c r="AQ527" t="s">
        <v>2282</v>
      </c>
    </row>
    <row r="528" spans="42:43">
      <c r="AP528">
        <v>20</v>
      </c>
      <c r="AQ528" t="s">
        <v>2283</v>
      </c>
    </row>
    <row r="529" spans="42:43">
      <c r="AP529">
        <v>20</v>
      </c>
      <c r="AQ529" t="s">
        <v>2284</v>
      </c>
    </row>
    <row r="530" spans="42:43">
      <c r="AP530">
        <v>20</v>
      </c>
      <c r="AQ530" t="s">
        <v>2285</v>
      </c>
    </row>
    <row r="531" spans="42:43">
      <c r="AP531">
        <v>20</v>
      </c>
      <c r="AQ531" t="s">
        <v>2286</v>
      </c>
    </row>
    <row r="532" spans="42:43">
      <c r="AP532">
        <v>20</v>
      </c>
      <c r="AQ532" t="s">
        <v>2287</v>
      </c>
    </row>
    <row r="533" spans="42:43">
      <c r="AP533">
        <v>20</v>
      </c>
      <c r="AQ533" t="s">
        <v>2288</v>
      </c>
    </row>
    <row r="534" spans="42:43">
      <c r="AP534">
        <v>20</v>
      </c>
      <c r="AQ534" t="s">
        <v>2289</v>
      </c>
    </row>
    <row r="535" spans="42:43">
      <c r="AP535">
        <v>20</v>
      </c>
      <c r="AQ535" t="s">
        <v>2290</v>
      </c>
    </row>
    <row r="536" spans="42:43">
      <c r="AP536">
        <v>20</v>
      </c>
      <c r="AQ536" t="s">
        <v>2291</v>
      </c>
    </row>
    <row r="537" spans="42:43">
      <c r="AP537">
        <v>20</v>
      </c>
      <c r="AQ537" t="s">
        <v>2292</v>
      </c>
    </row>
    <row r="538" spans="42:43">
      <c r="AP538">
        <v>20</v>
      </c>
      <c r="AQ538" t="s">
        <v>2293</v>
      </c>
    </row>
    <row r="539" spans="42:43">
      <c r="AP539">
        <v>20</v>
      </c>
      <c r="AQ539" t="s">
        <v>2294</v>
      </c>
    </row>
    <row r="540" spans="42:43">
      <c r="AP540">
        <v>20</v>
      </c>
      <c r="AQ540" t="s">
        <v>2295</v>
      </c>
    </row>
    <row r="541" spans="42:43">
      <c r="AP541">
        <v>20</v>
      </c>
      <c r="AQ541" t="s">
        <v>2296</v>
      </c>
    </row>
    <row r="542" spans="42:43">
      <c r="AP542">
        <v>20</v>
      </c>
      <c r="AQ542" t="s">
        <v>2297</v>
      </c>
    </row>
    <row r="543" spans="42:43">
      <c r="AP543">
        <v>20</v>
      </c>
      <c r="AQ543" t="s">
        <v>2298</v>
      </c>
    </row>
    <row r="544" spans="42:43">
      <c r="AP544">
        <v>20</v>
      </c>
      <c r="AQ544" t="s">
        <v>2299</v>
      </c>
    </row>
    <row r="545" spans="42:43">
      <c r="AP545">
        <v>20</v>
      </c>
      <c r="AQ545" t="s">
        <v>2300</v>
      </c>
    </row>
    <row r="546" spans="42:43">
      <c r="AP546">
        <v>20</v>
      </c>
      <c r="AQ546" t="s">
        <v>2301</v>
      </c>
    </row>
    <row r="547" spans="42:43">
      <c r="AP547">
        <v>20</v>
      </c>
      <c r="AQ547" t="s">
        <v>2302</v>
      </c>
    </row>
    <row r="548" spans="42:43">
      <c r="AP548">
        <v>20</v>
      </c>
      <c r="AQ548" t="s">
        <v>2303</v>
      </c>
    </row>
    <row r="549" spans="42:43">
      <c r="AP549">
        <v>20</v>
      </c>
      <c r="AQ549" t="s">
        <v>2304</v>
      </c>
    </row>
    <row r="550" spans="42:43">
      <c r="AP550">
        <v>20</v>
      </c>
      <c r="AQ550" t="s">
        <v>2305</v>
      </c>
    </row>
    <row r="551" spans="42:43">
      <c r="AP551">
        <v>20</v>
      </c>
      <c r="AQ551" t="s">
        <v>2306</v>
      </c>
    </row>
    <row r="552" spans="42:43">
      <c r="AP552">
        <v>20</v>
      </c>
      <c r="AQ552" t="s">
        <v>2307</v>
      </c>
    </row>
    <row r="553" spans="42:43">
      <c r="AP553">
        <v>20</v>
      </c>
      <c r="AQ553" t="s">
        <v>2308</v>
      </c>
    </row>
    <row r="554" spans="42:43">
      <c r="AP554">
        <v>20</v>
      </c>
      <c r="AQ554" t="s">
        <v>2309</v>
      </c>
    </row>
    <row r="555" spans="42:43">
      <c r="AP555">
        <v>20</v>
      </c>
      <c r="AQ555" t="s">
        <v>2310</v>
      </c>
    </row>
    <row r="556" spans="42:43">
      <c r="AP556">
        <v>20</v>
      </c>
      <c r="AQ556" t="s">
        <v>2311</v>
      </c>
    </row>
    <row r="557" spans="42:43">
      <c r="AP557">
        <v>20</v>
      </c>
      <c r="AQ557" t="s">
        <v>2312</v>
      </c>
    </row>
    <row r="558" spans="42:43">
      <c r="AP558">
        <v>20</v>
      </c>
      <c r="AQ558" t="s">
        <v>2313</v>
      </c>
    </row>
    <row r="559" spans="42:43">
      <c r="AP559">
        <v>20</v>
      </c>
      <c r="AQ559" t="s">
        <v>2314</v>
      </c>
    </row>
    <row r="560" spans="42:43">
      <c r="AP560">
        <v>20</v>
      </c>
      <c r="AQ560" t="s">
        <v>2315</v>
      </c>
    </row>
    <row r="561" spans="42:43">
      <c r="AP561">
        <v>20</v>
      </c>
      <c r="AQ561" t="s">
        <v>2316</v>
      </c>
    </row>
    <row r="562" spans="42:43">
      <c r="AP562">
        <v>20</v>
      </c>
      <c r="AQ562" t="s">
        <v>2317</v>
      </c>
    </row>
    <row r="563" spans="42:43">
      <c r="AP563">
        <v>20</v>
      </c>
      <c r="AQ563" t="s">
        <v>1437</v>
      </c>
    </row>
    <row r="564" spans="42:43">
      <c r="AP564">
        <v>20</v>
      </c>
      <c r="AQ564" t="s">
        <v>2318</v>
      </c>
    </row>
    <row r="565" spans="42:43">
      <c r="AP565">
        <v>20</v>
      </c>
      <c r="AQ565" t="s">
        <v>2319</v>
      </c>
    </row>
    <row r="566" spans="42:43">
      <c r="AP566">
        <v>20</v>
      </c>
      <c r="AQ566" t="s">
        <v>2320</v>
      </c>
    </row>
    <row r="567" spans="42:43">
      <c r="AP567">
        <v>20</v>
      </c>
      <c r="AQ567" t="s">
        <v>2321</v>
      </c>
    </row>
    <row r="568" spans="42:43">
      <c r="AP568">
        <v>20</v>
      </c>
      <c r="AQ568" t="s">
        <v>2322</v>
      </c>
    </row>
    <row r="569" spans="42:43">
      <c r="AP569">
        <v>20</v>
      </c>
      <c r="AQ569" t="s">
        <v>2323</v>
      </c>
    </row>
    <row r="570" spans="42:43">
      <c r="AP570">
        <v>20</v>
      </c>
      <c r="AQ570" t="s">
        <v>2324</v>
      </c>
    </row>
    <row r="571" spans="42:43">
      <c r="AP571">
        <v>20</v>
      </c>
      <c r="AQ571" t="s">
        <v>2325</v>
      </c>
    </row>
    <row r="572" spans="42:43">
      <c r="AP572">
        <v>20</v>
      </c>
      <c r="AQ572" t="s">
        <v>2326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G67"/>
  <sheetViews>
    <sheetView showGridLines="0" zoomScale="90" zoomScaleNormal="90" workbookViewId="0">
      <selection activeCell="A12" sqref="A12"/>
    </sheetView>
  </sheetViews>
  <sheetFormatPr baseColWidth="10" defaultColWidth="0" defaultRowHeight="15" zeroHeight="1"/>
  <cols>
    <col min="1" max="1" width="72.140625" style="1" customWidth="1"/>
    <col min="2" max="6" width="20.7109375" customWidth="1"/>
    <col min="7" max="7" width="0" hidden="1" customWidth="1"/>
  </cols>
  <sheetData>
    <row r="1" spans="1:7" s="82" customFormat="1" ht="34.5" customHeight="1">
      <c r="A1" s="213" t="s">
        <v>487</v>
      </c>
      <c r="B1" s="213"/>
      <c r="C1" s="213"/>
      <c r="D1" s="213"/>
      <c r="E1" s="213"/>
      <c r="F1" s="213"/>
      <c r="G1" s="102"/>
    </row>
    <row r="2" spans="1:7">
      <c r="A2" s="201" t="str">
        <f>ENTE_PUBLICO</f>
        <v>MUNICIPIO DE OCAMPO GUANAJUATO, Gobierno del Estado de Guanajuato</v>
      </c>
      <c r="B2" s="202"/>
      <c r="C2" s="202"/>
      <c r="D2" s="202"/>
      <c r="E2" s="202"/>
      <c r="F2" s="203"/>
    </row>
    <row r="3" spans="1:7">
      <c r="A3" s="210" t="s">
        <v>488</v>
      </c>
      <c r="B3" s="211"/>
      <c r="C3" s="211"/>
      <c r="D3" s="211"/>
      <c r="E3" s="211"/>
      <c r="F3" s="212"/>
    </row>
    <row r="4" spans="1:7" ht="30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>
      <c r="A5" s="124" t="s">
        <v>494</v>
      </c>
      <c r="B5" s="5"/>
      <c r="C5" s="5"/>
      <c r="D5" s="5"/>
      <c r="E5" s="5"/>
      <c r="F5" s="5"/>
    </row>
    <row r="6" spans="1:7" ht="30">
      <c r="A6" s="125" t="s">
        <v>495</v>
      </c>
      <c r="B6" s="58"/>
      <c r="C6" s="58"/>
      <c r="D6" s="58"/>
      <c r="E6" s="58"/>
      <c r="F6" s="58"/>
    </row>
    <row r="7" spans="1:7">
      <c r="A7" s="125" t="s">
        <v>496</v>
      </c>
      <c r="B7" s="58"/>
      <c r="C7" s="58"/>
      <c r="D7" s="58"/>
      <c r="E7" s="58"/>
      <c r="F7" s="58"/>
    </row>
    <row r="8" spans="1:7">
      <c r="A8" s="126"/>
      <c r="B8" s="52"/>
      <c r="C8" s="52"/>
      <c r="D8" s="52"/>
      <c r="E8" s="52"/>
      <c r="F8" s="52"/>
    </row>
    <row r="9" spans="1:7">
      <c r="A9" s="124" t="s">
        <v>497</v>
      </c>
      <c r="B9" s="52"/>
      <c r="C9" s="52"/>
      <c r="D9" s="52"/>
      <c r="E9" s="52"/>
      <c r="F9" s="52"/>
    </row>
    <row r="10" spans="1:7">
      <c r="A10" s="125" t="s">
        <v>498</v>
      </c>
      <c r="B10" s="58"/>
      <c r="C10" s="58"/>
      <c r="D10" s="58"/>
      <c r="E10" s="58"/>
      <c r="F10" s="58"/>
    </row>
    <row r="11" spans="1:7">
      <c r="A11" s="127" t="s">
        <v>499</v>
      </c>
      <c r="B11" s="58"/>
      <c r="C11" s="58"/>
      <c r="D11" s="58"/>
      <c r="E11" s="58"/>
      <c r="F11" s="58"/>
    </row>
    <row r="12" spans="1:7">
      <c r="A12" s="127" t="s">
        <v>500</v>
      </c>
      <c r="B12" s="58"/>
      <c r="C12" s="58"/>
      <c r="D12" s="58"/>
      <c r="E12" s="58"/>
      <c r="F12" s="58"/>
    </row>
    <row r="13" spans="1:7">
      <c r="A13" s="127" t="s">
        <v>501</v>
      </c>
      <c r="B13" s="58"/>
      <c r="C13" s="58"/>
      <c r="D13" s="58"/>
      <c r="E13" s="58"/>
      <c r="F13" s="58"/>
    </row>
    <row r="14" spans="1:7">
      <c r="A14" s="125" t="s">
        <v>502</v>
      </c>
      <c r="B14" s="58"/>
      <c r="C14" s="58"/>
      <c r="D14" s="58"/>
      <c r="E14" s="58"/>
      <c r="F14" s="58"/>
    </row>
    <row r="15" spans="1:7">
      <c r="A15" s="127" t="s">
        <v>499</v>
      </c>
      <c r="B15" s="58"/>
      <c r="C15" s="58"/>
      <c r="D15" s="58"/>
      <c r="E15" s="58"/>
      <c r="F15" s="58"/>
    </row>
    <row r="16" spans="1:7">
      <c r="A16" s="127" t="s">
        <v>500</v>
      </c>
      <c r="B16" s="58"/>
      <c r="C16" s="58"/>
      <c r="D16" s="58"/>
      <c r="E16" s="58"/>
      <c r="F16" s="58"/>
    </row>
    <row r="17" spans="1:6">
      <c r="A17" s="127" t="s">
        <v>501</v>
      </c>
      <c r="B17" s="58"/>
      <c r="C17" s="58"/>
      <c r="D17" s="58"/>
      <c r="E17" s="58"/>
      <c r="F17" s="58"/>
    </row>
    <row r="18" spans="1:6">
      <c r="A18" s="125" t="s">
        <v>503</v>
      </c>
      <c r="B18" s="132"/>
      <c r="C18" s="58"/>
      <c r="D18" s="58"/>
      <c r="E18" s="58"/>
      <c r="F18" s="58"/>
    </row>
    <row r="19" spans="1:6">
      <c r="A19" s="125" t="s">
        <v>504</v>
      </c>
      <c r="B19" s="58"/>
      <c r="C19" s="58"/>
      <c r="D19" s="58"/>
      <c r="E19" s="58"/>
      <c r="F19" s="58"/>
    </row>
    <row r="20" spans="1:6">
      <c r="A20" s="125" t="s">
        <v>505</v>
      </c>
      <c r="B20" s="133"/>
      <c r="C20" s="133"/>
      <c r="D20" s="133"/>
      <c r="E20" s="133"/>
      <c r="F20" s="133"/>
    </row>
    <row r="21" spans="1:6">
      <c r="A21" s="125" t="s">
        <v>506</v>
      </c>
      <c r="B21" s="133"/>
      <c r="C21" s="133"/>
      <c r="D21" s="133"/>
      <c r="E21" s="133"/>
      <c r="F21" s="133"/>
    </row>
    <row r="22" spans="1:6">
      <c r="A22" s="62" t="s">
        <v>507</v>
      </c>
      <c r="B22" s="133"/>
      <c r="C22" s="133"/>
      <c r="D22" s="133"/>
      <c r="E22" s="133"/>
      <c r="F22" s="133"/>
    </row>
    <row r="23" spans="1:6">
      <c r="A23" s="62" t="s">
        <v>508</v>
      </c>
      <c r="B23" s="133"/>
      <c r="C23" s="133"/>
      <c r="D23" s="133"/>
      <c r="E23" s="133"/>
      <c r="F23" s="133"/>
    </row>
    <row r="24" spans="1:6">
      <c r="A24" s="62" t="s">
        <v>509</v>
      </c>
      <c r="B24" s="134"/>
      <c r="C24" s="58"/>
      <c r="D24" s="58"/>
      <c r="E24" s="58"/>
      <c r="F24" s="58"/>
    </row>
    <row r="25" spans="1:6">
      <c r="A25" s="125" t="s">
        <v>510</v>
      </c>
      <c r="B25" s="134"/>
      <c r="C25" s="58"/>
      <c r="D25" s="58"/>
      <c r="E25" s="58"/>
      <c r="F25" s="58"/>
    </row>
    <row r="26" spans="1:6">
      <c r="A26" s="126"/>
      <c r="B26" s="52"/>
      <c r="C26" s="52"/>
      <c r="D26" s="52"/>
      <c r="E26" s="52"/>
      <c r="F26" s="52"/>
    </row>
    <row r="27" spans="1:6">
      <c r="A27" s="124" t="s">
        <v>511</v>
      </c>
      <c r="B27" s="52"/>
      <c r="C27" s="52"/>
      <c r="D27" s="52"/>
      <c r="E27" s="52"/>
      <c r="F27" s="52"/>
    </row>
    <row r="28" spans="1:6">
      <c r="A28" s="125" t="s">
        <v>512</v>
      </c>
      <c r="B28" s="58"/>
      <c r="C28" s="58"/>
      <c r="D28" s="58"/>
      <c r="E28" s="58"/>
      <c r="F28" s="58"/>
    </row>
    <row r="29" spans="1:6">
      <c r="A29" s="126"/>
      <c r="B29" s="52"/>
      <c r="C29" s="52"/>
      <c r="D29" s="52"/>
      <c r="E29" s="52"/>
      <c r="F29" s="52"/>
    </row>
    <row r="30" spans="1:6">
      <c r="A30" s="124" t="s">
        <v>513</v>
      </c>
      <c r="B30" s="52"/>
      <c r="C30" s="52"/>
      <c r="D30" s="52"/>
      <c r="E30" s="52"/>
      <c r="F30" s="52"/>
    </row>
    <row r="31" spans="1:6">
      <c r="A31" s="125" t="s">
        <v>498</v>
      </c>
      <c r="B31" s="58"/>
      <c r="C31" s="58"/>
      <c r="D31" s="58"/>
      <c r="E31" s="58"/>
      <c r="F31" s="58"/>
    </row>
    <row r="32" spans="1:6">
      <c r="A32" s="125" t="s">
        <v>502</v>
      </c>
      <c r="B32" s="58"/>
      <c r="C32" s="58"/>
      <c r="D32" s="58"/>
      <c r="E32" s="58"/>
      <c r="F32" s="58"/>
    </row>
    <row r="33" spans="1:6">
      <c r="A33" s="125" t="s">
        <v>514</v>
      </c>
      <c r="B33" s="58"/>
      <c r="C33" s="58"/>
      <c r="D33" s="58"/>
      <c r="E33" s="58"/>
      <c r="F33" s="58"/>
    </row>
    <row r="34" spans="1:6">
      <c r="A34" s="126"/>
      <c r="B34" s="52"/>
      <c r="C34" s="52"/>
      <c r="D34" s="52"/>
      <c r="E34" s="52"/>
      <c r="F34" s="52"/>
    </row>
    <row r="35" spans="1:6">
      <c r="A35" s="124" t="s">
        <v>515</v>
      </c>
      <c r="B35" s="52"/>
      <c r="C35" s="52"/>
      <c r="D35" s="52"/>
      <c r="E35" s="52"/>
      <c r="F35" s="52"/>
    </row>
    <row r="36" spans="1:6">
      <c r="A36" s="125" t="s">
        <v>516</v>
      </c>
      <c r="B36" s="58"/>
      <c r="C36" s="58"/>
      <c r="D36" s="58"/>
      <c r="E36" s="58"/>
      <c r="F36" s="58"/>
    </row>
    <row r="37" spans="1:6">
      <c r="A37" s="125" t="s">
        <v>517</v>
      </c>
      <c r="B37" s="58"/>
      <c r="C37" s="58"/>
      <c r="D37" s="58"/>
      <c r="E37" s="58"/>
      <c r="F37" s="58"/>
    </row>
    <row r="38" spans="1:6">
      <c r="A38" s="125" t="s">
        <v>518</v>
      </c>
      <c r="B38" s="134"/>
      <c r="C38" s="58"/>
      <c r="D38" s="58"/>
      <c r="E38" s="58"/>
      <c r="F38" s="58"/>
    </row>
    <row r="39" spans="1:6">
      <c r="A39" s="126"/>
      <c r="B39" s="52"/>
      <c r="C39" s="52"/>
      <c r="D39" s="52"/>
      <c r="E39" s="52"/>
      <c r="F39" s="52"/>
    </row>
    <row r="40" spans="1:6">
      <c r="A40" s="124" t="s">
        <v>519</v>
      </c>
      <c r="B40" s="58"/>
      <c r="C40" s="58"/>
      <c r="D40" s="58"/>
      <c r="E40" s="58"/>
      <c r="F40" s="58"/>
    </row>
    <row r="41" spans="1:6">
      <c r="A41" s="126"/>
      <c r="B41" s="52"/>
      <c r="C41" s="52"/>
      <c r="D41" s="52"/>
      <c r="E41" s="52"/>
      <c r="F41" s="52"/>
    </row>
    <row r="42" spans="1:6">
      <c r="A42" s="124" t="s">
        <v>520</v>
      </c>
      <c r="B42" s="52"/>
      <c r="C42" s="52"/>
      <c r="D42" s="52"/>
      <c r="E42" s="52"/>
      <c r="F42" s="52"/>
    </row>
    <row r="43" spans="1:6">
      <c r="A43" s="125" t="s">
        <v>521</v>
      </c>
      <c r="B43" s="58"/>
      <c r="C43" s="58"/>
      <c r="D43" s="58"/>
      <c r="E43" s="58"/>
      <c r="F43" s="58"/>
    </row>
    <row r="44" spans="1:6">
      <c r="A44" s="125" t="s">
        <v>522</v>
      </c>
      <c r="B44" s="58"/>
      <c r="C44" s="58"/>
      <c r="D44" s="58"/>
      <c r="E44" s="58"/>
      <c r="F44" s="58"/>
    </row>
    <row r="45" spans="1:6">
      <c r="A45" s="125" t="s">
        <v>523</v>
      </c>
      <c r="B45" s="58"/>
      <c r="C45" s="58"/>
      <c r="D45" s="58"/>
      <c r="E45" s="58"/>
      <c r="F45" s="58"/>
    </row>
    <row r="46" spans="1:6">
      <c r="A46" s="126"/>
      <c r="B46" s="52"/>
      <c r="C46" s="52"/>
      <c r="D46" s="52"/>
      <c r="E46" s="52"/>
      <c r="F46" s="52"/>
    </row>
    <row r="47" spans="1:6" ht="30">
      <c r="A47" s="124" t="s">
        <v>524</v>
      </c>
      <c r="B47" s="52"/>
      <c r="C47" s="52"/>
      <c r="D47" s="52"/>
      <c r="E47" s="52"/>
      <c r="F47" s="52"/>
    </row>
    <row r="48" spans="1:6">
      <c r="A48" s="62" t="s">
        <v>522</v>
      </c>
      <c r="B48" s="133"/>
      <c r="C48" s="133"/>
      <c r="D48" s="133"/>
      <c r="E48" s="133"/>
      <c r="F48" s="133"/>
    </row>
    <row r="49" spans="1:6">
      <c r="A49" s="62" t="s">
        <v>523</v>
      </c>
      <c r="B49" s="133"/>
      <c r="C49" s="133"/>
      <c r="D49" s="133"/>
      <c r="E49" s="133"/>
      <c r="F49" s="133"/>
    </row>
    <row r="50" spans="1:6">
      <c r="A50" s="126"/>
      <c r="B50" s="52"/>
      <c r="C50" s="52"/>
      <c r="D50" s="52"/>
      <c r="E50" s="52"/>
      <c r="F50" s="52"/>
    </row>
    <row r="51" spans="1:6">
      <c r="A51" s="124" t="s">
        <v>525</v>
      </c>
      <c r="B51" s="52"/>
      <c r="C51" s="52"/>
      <c r="D51" s="52"/>
      <c r="E51" s="52"/>
      <c r="F51" s="52"/>
    </row>
    <row r="52" spans="1:6">
      <c r="A52" s="125" t="s">
        <v>522</v>
      </c>
      <c r="B52" s="58"/>
      <c r="C52" s="58"/>
      <c r="D52" s="58"/>
      <c r="E52" s="58"/>
      <c r="F52" s="58"/>
    </row>
    <row r="53" spans="1:6">
      <c r="A53" s="125" t="s">
        <v>523</v>
      </c>
      <c r="B53" s="58"/>
      <c r="C53" s="58"/>
      <c r="D53" s="58"/>
      <c r="E53" s="58"/>
      <c r="F53" s="58"/>
    </row>
    <row r="54" spans="1:6">
      <c r="A54" s="125" t="s">
        <v>526</v>
      </c>
      <c r="B54" s="58"/>
      <c r="C54" s="58"/>
      <c r="D54" s="58"/>
      <c r="E54" s="58"/>
      <c r="F54" s="58"/>
    </row>
    <row r="55" spans="1:6">
      <c r="A55" s="126"/>
      <c r="B55" s="52"/>
      <c r="C55" s="52"/>
      <c r="D55" s="52"/>
      <c r="E55" s="52"/>
      <c r="F55" s="52"/>
    </row>
    <row r="56" spans="1:6">
      <c r="A56" s="124" t="s">
        <v>527</v>
      </c>
      <c r="B56" s="52"/>
      <c r="C56" s="52"/>
      <c r="D56" s="52"/>
      <c r="E56" s="52"/>
      <c r="F56" s="52"/>
    </row>
    <row r="57" spans="1:6">
      <c r="A57" s="125" t="s">
        <v>522</v>
      </c>
      <c r="B57" s="58"/>
      <c r="C57" s="58"/>
      <c r="D57" s="58"/>
      <c r="E57" s="58"/>
      <c r="F57" s="58"/>
    </row>
    <row r="58" spans="1:6">
      <c r="A58" s="125" t="s">
        <v>523</v>
      </c>
      <c r="B58" s="58"/>
      <c r="C58" s="58"/>
      <c r="D58" s="58"/>
      <c r="E58" s="58"/>
      <c r="F58" s="58"/>
    </row>
    <row r="59" spans="1:6">
      <c r="A59" s="126"/>
      <c r="B59" s="52"/>
      <c r="C59" s="52"/>
      <c r="D59" s="52"/>
      <c r="E59" s="52"/>
      <c r="F59" s="52"/>
    </row>
    <row r="60" spans="1:6">
      <c r="A60" s="124" t="s">
        <v>528</v>
      </c>
      <c r="B60" s="52"/>
      <c r="C60" s="52"/>
      <c r="D60" s="52"/>
      <c r="E60" s="52"/>
      <c r="F60" s="52"/>
    </row>
    <row r="61" spans="1:6">
      <c r="A61" s="125" t="s">
        <v>529</v>
      </c>
      <c r="B61" s="58"/>
      <c r="C61" s="58"/>
      <c r="D61" s="58"/>
      <c r="E61" s="58"/>
      <c r="F61" s="58"/>
    </row>
    <row r="62" spans="1:6">
      <c r="A62" s="125" t="s">
        <v>530</v>
      </c>
      <c r="B62" s="134"/>
      <c r="C62" s="58"/>
      <c r="D62" s="58"/>
      <c r="E62" s="58"/>
      <c r="F62" s="58"/>
    </row>
    <row r="63" spans="1:6">
      <c r="A63" s="126"/>
      <c r="B63" s="52"/>
      <c r="C63" s="52"/>
      <c r="D63" s="52"/>
      <c r="E63" s="52"/>
      <c r="F63" s="52"/>
    </row>
    <row r="64" spans="1:6">
      <c r="A64" s="124" t="s">
        <v>531</v>
      </c>
      <c r="B64" s="52"/>
      <c r="C64" s="52"/>
      <c r="D64" s="52"/>
      <c r="E64" s="52"/>
      <c r="F64" s="52"/>
    </row>
    <row r="65" spans="1:6">
      <c r="A65" s="125" t="s">
        <v>532</v>
      </c>
      <c r="B65" s="58"/>
      <c r="C65" s="58"/>
      <c r="D65" s="58"/>
      <c r="E65" s="58"/>
      <c r="F65" s="58"/>
    </row>
    <row r="66" spans="1:6">
      <c r="A66" s="125" t="s">
        <v>533</v>
      </c>
      <c r="B66" s="58"/>
      <c r="C66" s="58"/>
      <c r="D66" s="58"/>
      <c r="E66" s="58"/>
      <c r="F66" s="58"/>
    </row>
    <row r="67" spans="1:6">
      <c r="A67" s="130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topLeftCell="B57" zoomScale="90" zoomScaleNormal="90" workbookViewId="0">
      <selection activeCell="E82" sqref="E82"/>
    </sheetView>
  </sheetViews>
  <sheetFormatPr baseColWidth="10" defaultColWidth="0" defaultRowHeight="15" zeroHeight="1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1" customFormat="1" ht="37.5" customHeight="1">
      <c r="A1" s="213" t="s">
        <v>537</v>
      </c>
      <c r="B1" s="213"/>
      <c r="C1" s="213"/>
      <c r="D1" s="213"/>
      <c r="E1" s="213"/>
      <c r="F1" s="213"/>
    </row>
    <row r="2" spans="1:6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3"/>
    </row>
    <row r="3" spans="1:6">
      <c r="A3" s="204" t="s">
        <v>117</v>
      </c>
      <c r="B3" s="205"/>
      <c r="C3" s="205"/>
      <c r="D3" s="205"/>
      <c r="E3" s="205"/>
      <c r="F3" s="206"/>
    </row>
    <row r="4" spans="1:6">
      <c r="A4" s="207" t="str">
        <f>PERIODO_INFORME</f>
        <v>Al 31 de diciembre de 2017 y al 31 de diciembre de 2018 (b)</v>
      </c>
      <c r="B4" s="208"/>
      <c r="C4" s="208"/>
      <c r="D4" s="208"/>
      <c r="E4" s="208"/>
      <c r="F4" s="209"/>
    </row>
    <row r="5" spans="1:6">
      <c r="A5" s="210" t="s">
        <v>118</v>
      </c>
      <c r="B5" s="211"/>
      <c r="C5" s="211"/>
      <c r="D5" s="211"/>
      <c r="E5" s="211"/>
      <c r="F5" s="212"/>
    </row>
    <row r="6" spans="1:6" s="3" customFormat="1" ht="30">
      <c r="A6" s="121" t="s">
        <v>3276</v>
      </c>
      <c r="B6" s="122" t="str">
        <f>ANIO</f>
        <v>2018 (d)</v>
      </c>
      <c r="C6" s="119" t="str">
        <f>ULTIMO</f>
        <v>31 de diciembre de 2017 (e)</v>
      </c>
      <c r="D6" s="123" t="s">
        <v>0</v>
      </c>
      <c r="E6" s="122" t="str">
        <f>ANIO</f>
        <v>2018 (d)</v>
      </c>
      <c r="F6" s="119" t="str">
        <f>ULTIMO</f>
        <v>31 de diciembre de 2017 (e)</v>
      </c>
    </row>
    <row r="7" spans="1:6">
      <c r="A7" s="85" t="s">
        <v>1</v>
      </c>
      <c r="B7" s="78"/>
      <c r="C7" s="78"/>
      <c r="D7" s="89" t="s">
        <v>52</v>
      </c>
      <c r="E7" s="78"/>
      <c r="F7" s="78"/>
    </row>
    <row r="8" spans="1:6">
      <c r="A8" s="37" t="s">
        <v>2</v>
      </c>
      <c r="B8" s="52"/>
      <c r="C8" s="52"/>
      <c r="D8" s="90" t="s">
        <v>53</v>
      </c>
      <c r="E8" s="52"/>
      <c r="F8" s="52"/>
    </row>
    <row r="9" spans="1:6">
      <c r="A9" s="86" t="s">
        <v>3</v>
      </c>
      <c r="B9" s="136">
        <f>SUM(B10:B16)</f>
        <v>15528724.23</v>
      </c>
      <c r="C9" s="136">
        <f>SUM(C10:C16)</f>
        <v>26791137.100000001</v>
      </c>
      <c r="D9" s="91" t="s">
        <v>54</v>
      </c>
      <c r="E9" s="136">
        <f>SUM(E10:E18)</f>
        <v>22228366.990000002</v>
      </c>
      <c r="F9" s="136">
        <f>SUM(F10:F18)</f>
        <v>13732586.870000001</v>
      </c>
    </row>
    <row r="10" spans="1:6">
      <c r="A10" s="87" t="s">
        <v>4</v>
      </c>
      <c r="B10" s="146">
        <v>11023913.310000001</v>
      </c>
      <c r="C10" s="146">
        <v>12705981.82</v>
      </c>
      <c r="D10" s="92" t="s">
        <v>55</v>
      </c>
      <c r="E10" s="150">
        <v>276123.65999999997</v>
      </c>
      <c r="F10" s="150">
        <v>128818.5</v>
      </c>
    </row>
    <row r="11" spans="1:6">
      <c r="A11" s="87" t="s">
        <v>5</v>
      </c>
      <c r="B11" s="146"/>
      <c r="C11" s="146"/>
      <c r="D11" s="92" t="s">
        <v>56</v>
      </c>
      <c r="E11" s="150">
        <v>983887.78</v>
      </c>
      <c r="F11" s="150">
        <v>1626861.49</v>
      </c>
    </row>
    <row r="12" spans="1:6">
      <c r="A12" s="87" t="s">
        <v>6</v>
      </c>
      <c r="B12" s="146"/>
      <c r="C12" s="146"/>
      <c r="D12" s="92" t="s">
        <v>57</v>
      </c>
      <c r="E12" s="150">
        <v>2804200.78</v>
      </c>
      <c r="F12" s="150">
        <v>2001132.44</v>
      </c>
    </row>
    <row r="13" spans="1:6">
      <c r="A13" s="87" t="s">
        <v>7</v>
      </c>
      <c r="B13" s="146">
        <v>4503210.92</v>
      </c>
      <c r="C13" s="146">
        <v>14083555.279999999</v>
      </c>
      <c r="D13" s="92" t="s">
        <v>58</v>
      </c>
      <c r="E13" s="150">
        <v>5153604.59</v>
      </c>
      <c r="F13" s="150">
        <v>206000</v>
      </c>
    </row>
    <row r="14" spans="1:6">
      <c r="A14" s="87" t="s">
        <v>8</v>
      </c>
      <c r="B14" s="146">
        <v>1600</v>
      </c>
      <c r="C14" s="146">
        <v>1600</v>
      </c>
      <c r="D14" s="92" t="s">
        <v>59</v>
      </c>
      <c r="E14" s="150">
        <v>-84537.279999999999</v>
      </c>
      <c r="F14" s="150">
        <v>119690.19</v>
      </c>
    </row>
    <row r="15" spans="1:6">
      <c r="A15" s="87" t="s">
        <v>9</v>
      </c>
      <c r="B15" s="146"/>
      <c r="C15" s="146"/>
      <c r="D15" s="92" t="s">
        <v>60</v>
      </c>
      <c r="E15" s="150"/>
      <c r="F15" s="150"/>
    </row>
    <row r="16" spans="1:6">
      <c r="A16" s="87" t="s">
        <v>10</v>
      </c>
      <c r="B16" s="136"/>
      <c r="C16" s="136"/>
      <c r="D16" s="92" t="s">
        <v>61</v>
      </c>
      <c r="E16" s="150">
        <v>971202.31</v>
      </c>
      <c r="F16" s="150">
        <v>1025119.1</v>
      </c>
    </row>
    <row r="17" spans="1:6">
      <c r="A17" s="86" t="s">
        <v>11</v>
      </c>
      <c r="B17" s="136">
        <f>SUM(B18:B24)</f>
        <v>11148738.189999999</v>
      </c>
      <c r="C17" s="136">
        <f>SUM(C18:C24)</f>
        <v>13169412.939999999</v>
      </c>
      <c r="D17" s="92" t="s">
        <v>62</v>
      </c>
      <c r="E17" s="150"/>
      <c r="F17" s="150"/>
    </row>
    <row r="18" spans="1:6">
      <c r="A18" s="88" t="s">
        <v>12</v>
      </c>
      <c r="B18" s="147"/>
      <c r="C18" s="147"/>
      <c r="D18" s="92" t="s">
        <v>63</v>
      </c>
      <c r="E18" s="150">
        <v>12123885.15</v>
      </c>
      <c r="F18" s="150">
        <v>8624965.1500000004</v>
      </c>
    </row>
    <row r="19" spans="1:6">
      <c r="A19" s="88" t="s">
        <v>13</v>
      </c>
      <c r="B19" s="147">
        <v>52433.29</v>
      </c>
      <c r="C19" s="147">
        <v>54411.7</v>
      </c>
      <c r="D19" s="91" t="s">
        <v>64</v>
      </c>
      <c r="E19" s="136">
        <f>SUM(E20:E22)</f>
        <v>0</v>
      </c>
      <c r="F19" s="137">
        <f>SUM(F20:F22)</f>
        <v>0</v>
      </c>
    </row>
    <row r="20" spans="1:6">
      <c r="A20" s="88" t="s">
        <v>14</v>
      </c>
      <c r="B20" s="147">
        <v>564475.30000000005</v>
      </c>
      <c r="C20" s="147">
        <v>2678084.3199999998</v>
      </c>
      <c r="D20" s="92" t="s">
        <v>65</v>
      </c>
      <c r="E20" s="136">
        <v>0</v>
      </c>
      <c r="F20" s="137">
        <v>0</v>
      </c>
    </row>
    <row r="21" spans="1:6">
      <c r="A21" s="88" t="s">
        <v>15</v>
      </c>
      <c r="B21" s="147">
        <v>75575.759999999995</v>
      </c>
      <c r="C21" s="147">
        <v>75575.759999999995</v>
      </c>
      <c r="D21" s="92" t="s">
        <v>66</v>
      </c>
      <c r="E21" s="136">
        <v>0</v>
      </c>
      <c r="F21" s="137">
        <v>0</v>
      </c>
    </row>
    <row r="22" spans="1:6">
      <c r="A22" s="88" t="s">
        <v>16</v>
      </c>
      <c r="B22" s="147">
        <v>15000</v>
      </c>
      <c r="C22" s="147">
        <v>15000</v>
      </c>
      <c r="D22" s="92" t="s">
        <v>67</v>
      </c>
      <c r="E22" s="136">
        <v>0</v>
      </c>
      <c r="F22" s="137">
        <v>0</v>
      </c>
    </row>
    <row r="23" spans="1:6">
      <c r="A23" s="88" t="s">
        <v>17</v>
      </c>
      <c r="B23" s="147">
        <v>30.48</v>
      </c>
      <c r="C23" s="147">
        <v>30.48</v>
      </c>
      <c r="D23" s="91" t="s">
        <v>68</v>
      </c>
      <c r="E23" s="136">
        <f>E24+E25</f>
        <v>0</v>
      </c>
      <c r="F23" s="137">
        <f>F24+F25</f>
        <v>0</v>
      </c>
    </row>
    <row r="24" spans="1:6">
      <c r="A24" s="88" t="s">
        <v>18</v>
      </c>
      <c r="B24" s="147">
        <v>10441223.359999999</v>
      </c>
      <c r="C24" s="147">
        <v>10346310.68</v>
      </c>
      <c r="D24" s="92" t="s">
        <v>69</v>
      </c>
      <c r="E24" s="136">
        <v>0</v>
      </c>
      <c r="F24" s="137">
        <v>0</v>
      </c>
    </row>
    <row r="25" spans="1:6">
      <c r="A25" s="86" t="s">
        <v>19</v>
      </c>
      <c r="B25" s="136">
        <f>SUM(B26:B30)</f>
        <v>825985.39</v>
      </c>
      <c r="C25" s="136">
        <f>SUM(C26:C30)</f>
        <v>6301381.4500000002</v>
      </c>
      <c r="D25" s="92" t="s">
        <v>70</v>
      </c>
      <c r="E25" s="136">
        <v>0</v>
      </c>
      <c r="F25" s="137">
        <v>0</v>
      </c>
    </row>
    <row r="26" spans="1:6">
      <c r="A26" s="88" t="s">
        <v>20</v>
      </c>
      <c r="B26" s="148">
        <v>162015.12</v>
      </c>
      <c r="C26" s="148">
        <v>738631.33</v>
      </c>
      <c r="D26" s="91" t="s">
        <v>71</v>
      </c>
      <c r="E26" s="136">
        <v>0</v>
      </c>
      <c r="F26" s="137">
        <v>0</v>
      </c>
    </row>
    <row r="27" spans="1:6">
      <c r="A27" s="88" t="s">
        <v>21</v>
      </c>
      <c r="B27" s="148">
        <v>3500</v>
      </c>
      <c r="C27" s="148">
        <v>3500</v>
      </c>
      <c r="D27" s="91" t="s">
        <v>72</v>
      </c>
      <c r="E27" s="136">
        <f>SUM(E28:E30)</f>
        <v>0</v>
      </c>
      <c r="F27" s="137">
        <f>SUM(F28:F30)</f>
        <v>0</v>
      </c>
    </row>
    <row r="28" spans="1:6">
      <c r="A28" s="88" t="s">
        <v>22</v>
      </c>
      <c r="B28" s="148"/>
      <c r="C28" s="148"/>
      <c r="D28" s="92" t="s">
        <v>73</v>
      </c>
      <c r="E28" s="136">
        <v>0</v>
      </c>
      <c r="F28" s="137">
        <v>0</v>
      </c>
    </row>
    <row r="29" spans="1:6">
      <c r="A29" s="88" t="s">
        <v>23</v>
      </c>
      <c r="B29" s="148">
        <v>660470.27</v>
      </c>
      <c r="C29" s="148">
        <v>5559250.1200000001</v>
      </c>
      <c r="D29" s="92" t="s">
        <v>74</v>
      </c>
      <c r="E29" s="136">
        <v>0</v>
      </c>
      <c r="F29" s="137">
        <v>0</v>
      </c>
    </row>
    <row r="30" spans="1:6">
      <c r="A30" s="88" t="s">
        <v>24</v>
      </c>
      <c r="B30" s="148"/>
      <c r="C30" s="148"/>
      <c r="D30" s="92" t="s">
        <v>75</v>
      </c>
      <c r="E30" s="136">
        <v>0</v>
      </c>
      <c r="F30" s="137">
        <v>0</v>
      </c>
    </row>
    <row r="31" spans="1:6">
      <c r="A31" s="86" t="s">
        <v>25</v>
      </c>
      <c r="B31" s="136">
        <f>SUM(B32:B36)</f>
        <v>0</v>
      </c>
      <c r="C31" s="136">
        <f>SUM(C32:C36)</f>
        <v>0</v>
      </c>
      <c r="D31" s="91" t="s">
        <v>76</v>
      </c>
      <c r="E31" s="136">
        <f>SUM(E32:E37)</f>
        <v>0</v>
      </c>
      <c r="F31" s="137">
        <f>SUM(F32:F37)</f>
        <v>0</v>
      </c>
    </row>
    <row r="32" spans="1:6">
      <c r="A32" s="88" t="s">
        <v>26</v>
      </c>
      <c r="B32" s="136"/>
      <c r="C32" s="136"/>
      <c r="D32" s="92" t="s">
        <v>77</v>
      </c>
      <c r="E32" s="136">
        <v>0</v>
      </c>
      <c r="F32" s="137">
        <v>0</v>
      </c>
    </row>
    <row r="33" spans="1:6">
      <c r="A33" s="88" t="s">
        <v>27</v>
      </c>
      <c r="B33" s="136"/>
      <c r="C33" s="136"/>
      <c r="D33" s="92" t="s">
        <v>78</v>
      </c>
      <c r="E33" s="136">
        <v>0</v>
      </c>
      <c r="F33" s="137">
        <v>0</v>
      </c>
    </row>
    <row r="34" spans="1:6">
      <c r="A34" s="88" t="s">
        <v>28</v>
      </c>
      <c r="B34" s="136"/>
      <c r="C34" s="136"/>
      <c r="D34" s="92" t="s">
        <v>79</v>
      </c>
      <c r="E34" s="136">
        <v>0</v>
      </c>
      <c r="F34" s="137">
        <v>0</v>
      </c>
    </row>
    <row r="35" spans="1:6">
      <c r="A35" s="88" t="s">
        <v>29</v>
      </c>
      <c r="B35" s="136"/>
      <c r="C35" s="136"/>
      <c r="D35" s="92" t="s">
        <v>80</v>
      </c>
      <c r="E35" s="136">
        <v>0</v>
      </c>
      <c r="F35" s="137">
        <v>0</v>
      </c>
    </row>
    <row r="36" spans="1:6">
      <c r="A36" s="88" t="s">
        <v>30</v>
      </c>
      <c r="B36" s="136"/>
      <c r="C36" s="136"/>
      <c r="D36" s="92" t="s">
        <v>81</v>
      </c>
      <c r="E36" s="136">
        <v>0</v>
      </c>
      <c r="F36" s="137">
        <v>0</v>
      </c>
    </row>
    <row r="37" spans="1:6">
      <c r="A37" s="86" t="s">
        <v>31</v>
      </c>
      <c r="B37" s="136">
        <v>0</v>
      </c>
      <c r="C37" s="136">
        <v>0</v>
      </c>
      <c r="D37" s="92" t="s">
        <v>82</v>
      </c>
      <c r="E37" s="136">
        <v>0</v>
      </c>
      <c r="F37" s="137">
        <v>0</v>
      </c>
    </row>
    <row r="38" spans="1:6">
      <c r="A38" s="86" t="s">
        <v>119</v>
      </c>
      <c r="B38" s="136">
        <f>SUM(B39:B40)</f>
        <v>0</v>
      </c>
      <c r="C38" s="136">
        <f>SUM(C39:C40)</f>
        <v>0</v>
      </c>
      <c r="D38" s="91" t="s">
        <v>83</v>
      </c>
      <c r="E38" s="136">
        <v>0</v>
      </c>
      <c r="F38" s="137">
        <f>SUM(F39:F41)</f>
        <v>0</v>
      </c>
    </row>
    <row r="39" spans="1:6">
      <c r="A39" s="88" t="s">
        <v>32</v>
      </c>
      <c r="B39" s="136">
        <v>0</v>
      </c>
      <c r="C39" s="136">
        <v>0</v>
      </c>
      <c r="D39" s="92" t="s">
        <v>84</v>
      </c>
      <c r="E39" s="136">
        <v>0</v>
      </c>
      <c r="F39" s="137">
        <v>0</v>
      </c>
    </row>
    <row r="40" spans="1:6">
      <c r="A40" s="88" t="s">
        <v>33</v>
      </c>
      <c r="B40" s="136">
        <v>0</v>
      </c>
      <c r="C40" s="136">
        <v>0</v>
      </c>
      <c r="D40" s="92" t="s">
        <v>85</v>
      </c>
      <c r="E40" s="136">
        <v>0</v>
      </c>
      <c r="F40" s="137">
        <v>0</v>
      </c>
    </row>
    <row r="41" spans="1:6">
      <c r="A41" s="86" t="s">
        <v>34</v>
      </c>
      <c r="B41" s="136">
        <f>SUM(B42:B45)</f>
        <v>0</v>
      </c>
      <c r="C41" s="136">
        <f>SUM(C42:C45)</f>
        <v>0</v>
      </c>
      <c r="D41" s="92" t="s">
        <v>86</v>
      </c>
      <c r="E41" s="136">
        <v>0</v>
      </c>
      <c r="F41" s="137">
        <v>0</v>
      </c>
    </row>
    <row r="42" spans="1:6">
      <c r="A42" s="88" t="s">
        <v>35</v>
      </c>
      <c r="B42" s="136">
        <v>0</v>
      </c>
      <c r="C42" s="136">
        <v>0</v>
      </c>
      <c r="D42" s="91" t="s">
        <v>87</v>
      </c>
      <c r="E42" s="136">
        <f>SUM(E43:E45)</f>
        <v>-100</v>
      </c>
      <c r="F42" s="137">
        <f>SUM(F43:F45)</f>
        <v>-100</v>
      </c>
    </row>
    <row r="43" spans="1:6">
      <c r="A43" s="88" t="s">
        <v>36</v>
      </c>
      <c r="B43" s="136">
        <v>0</v>
      </c>
      <c r="C43" s="136">
        <v>0</v>
      </c>
      <c r="D43" s="92" t="s">
        <v>88</v>
      </c>
      <c r="E43" s="136">
        <v>-100</v>
      </c>
      <c r="F43" s="136">
        <v>-100</v>
      </c>
    </row>
    <row r="44" spans="1:6">
      <c r="A44" s="88" t="s">
        <v>37</v>
      </c>
      <c r="B44" s="136">
        <v>0</v>
      </c>
      <c r="C44" s="136">
        <v>0</v>
      </c>
      <c r="D44" s="92" t="s">
        <v>89</v>
      </c>
      <c r="E44" s="136">
        <v>0</v>
      </c>
      <c r="F44" s="137">
        <v>0</v>
      </c>
    </row>
    <row r="45" spans="1:6">
      <c r="A45" s="88" t="s">
        <v>38</v>
      </c>
      <c r="B45" s="136">
        <v>0</v>
      </c>
      <c r="C45" s="136">
        <v>0</v>
      </c>
      <c r="D45" s="92" t="s">
        <v>90</v>
      </c>
      <c r="E45" s="136">
        <v>0</v>
      </c>
      <c r="F45" s="137">
        <v>0</v>
      </c>
    </row>
    <row r="46" spans="1:6">
      <c r="A46" s="52"/>
      <c r="B46" s="52"/>
      <c r="C46" s="52"/>
      <c r="D46" s="52"/>
      <c r="E46" s="52"/>
      <c r="F46" s="52"/>
    </row>
    <row r="47" spans="1:6">
      <c r="A47" s="53" t="s">
        <v>39</v>
      </c>
      <c r="B47" s="137">
        <f>B9+B17+B25+B31+B38+B41</f>
        <v>27503447.810000002</v>
      </c>
      <c r="C47" s="136">
        <f>C9+C17+C25+C31+C38+C41</f>
        <v>46261931.490000002</v>
      </c>
      <c r="D47" s="90" t="s">
        <v>91</v>
      </c>
      <c r="E47" s="136">
        <f>E9+E19+E23+E26+E27+E31+E38+E42</f>
        <v>22228266.990000002</v>
      </c>
      <c r="F47" s="136">
        <f>F9+F19+F23+F26+F27+F31+F38+F42</f>
        <v>13732486.870000001</v>
      </c>
    </row>
    <row r="48" spans="1:6">
      <c r="A48" s="52"/>
      <c r="B48" s="52"/>
      <c r="C48" s="52"/>
      <c r="D48" s="52"/>
      <c r="E48" s="52"/>
      <c r="F48" s="52"/>
    </row>
    <row r="49" spans="1:6">
      <c r="A49" s="37" t="s">
        <v>40</v>
      </c>
      <c r="B49" s="52"/>
      <c r="C49" s="52"/>
      <c r="D49" s="90" t="s">
        <v>92</v>
      </c>
      <c r="E49" s="52"/>
      <c r="F49" s="52"/>
    </row>
    <row r="50" spans="1:6">
      <c r="A50" s="86" t="s">
        <v>41</v>
      </c>
      <c r="B50" s="149">
        <v>0</v>
      </c>
      <c r="C50" s="149">
        <v>0</v>
      </c>
      <c r="D50" s="91" t="s">
        <v>93</v>
      </c>
      <c r="E50" s="137">
        <v>0</v>
      </c>
      <c r="F50" s="136">
        <v>0</v>
      </c>
    </row>
    <row r="51" spans="1:6">
      <c r="A51" s="86" t="s">
        <v>42</v>
      </c>
      <c r="B51" s="149">
        <v>0</v>
      </c>
      <c r="C51" s="149">
        <v>0</v>
      </c>
      <c r="D51" s="91" t="s">
        <v>94</v>
      </c>
      <c r="E51" s="136">
        <v>0</v>
      </c>
      <c r="F51" s="136">
        <v>0</v>
      </c>
    </row>
    <row r="52" spans="1:6">
      <c r="A52" s="86" t="s">
        <v>43</v>
      </c>
      <c r="B52" s="149">
        <v>125052295.3</v>
      </c>
      <c r="C52" s="149">
        <v>102261413.40000001</v>
      </c>
      <c r="D52" s="91" t="s">
        <v>95</v>
      </c>
      <c r="E52" s="136">
        <v>0</v>
      </c>
      <c r="F52" s="136">
        <v>0</v>
      </c>
    </row>
    <row r="53" spans="1:6">
      <c r="A53" s="86" t="s">
        <v>44</v>
      </c>
      <c r="B53" s="149">
        <v>28130419.390000001</v>
      </c>
      <c r="C53" s="149">
        <v>27289036.43</v>
      </c>
      <c r="D53" s="91" t="s">
        <v>96</v>
      </c>
      <c r="E53" s="136">
        <v>0</v>
      </c>
      <c r="F53" s="136">
        <v>0</v>
      </c>
    </row>
    <row r="54" spans="1:6">
      <c r="A54" s="86" t="s">
        <v>45</v>
      </c>
      <c r="B54" s="149">
        <v>881934</v>
      </c>
      <c r="C54" s="149">
        <v>881934</v>
      </c>
      <c r="D54" s="91" t="s">
        <v>97</v>
      </c>
      <c r="E54" s="136">
        <v>0</v>
      </c>
      <c r="F54" s="136">
        <v>0</v>
      </c>
    </row>
    <row r="55" spans="1:6">
      <c r="A55" s="86" t="s">
        <v>46</v>
      </c>
      <c r="B55" s="149">
        <v>-2876574.46</v>
      </c>
      <c r="C55" s="149">
        <v>-2876574.46</v>
      </c>
      <c r="D55" s="36" t="s">
        <v>98</v>
      </c>
      <c r="E55" s="136">
        <v>-589.99</v>
      </c>
      <c r="F55" s="136">
        <v>-589.99</v>
      </c>
    </row>
    <row r="56" spans="1:6">
      <c r="A56" s="86" t="s">
        <v>47</v>
      </c>
      <c r="B56" s="149">
        <v>566803.56000000006</v>
      </c>
      <c r="C56" s="149">
        <v>566803.56000000006</v>
      </c>
      <c r="D56" s="52"/>
      <c r="E56" s="52"/>
      <c r="F56" s="52"/>
    </row>
    <row r="57" spans="1:6">
      <c r="A57" s="86" t="s">
        <v>48</v>
      </c>
      <c r="B57" s="149">
        <v>0</v>
      </c>
      <c r="C57" s="149">
        <v>0</v>
      </c>
      <c r="D57" s="90" t="s">
        <v>99</v>
      </c>
      <c r="E57" s="136">
        <f>SUM(E50:E55)</f>
        <v>-589.99</v>
      </c>
      <c r="F57" s="136">
        <f>SUM(F50:F55)</f>
        <v>-589.99</v>
      </c>
    </row>
    <row r="58" spans="1:6">
      <c r="A58" s="86" t="s">
        <v>49</v>
      </c>
      <c r="B58" s="149">
        <v>0</v>
      </c>
      <c r="C58" s="149">
        <v>0</v>
      </c>
      <c r="D58" s="52"/>
      <c r="E58" s="52"/>
      <c r="F58" s="52"/>
    </row>
    <row r="59" spans="1:6">
      <c r="A59" s="52"/>
      <c r="B59" s="52"/>
      <c r="C59" s="52"/>
      <c r="D59" s="90" t="s">
        <v>100</v>
      </c>
      <c r="E59" s="136">
        <f>E47+E57</f>
        <v>22227677.000000004</v>
      </c>
      <c r="F59" s="136">
        <f>F47+F57</f>
        <v>13731896.880000001</v>
      </c>
    </row>
    <row r="60" spans="1:6">
      <c r="A60" s="53" t="s">
        <v>50</v>
      </c>
      <c r="B60" s="137">
        <f>SUM(B50:B58)</f>
        <v>151754877.78999999</v>
      </c>
      <c r="C60" s="136">
        <f>SUM(C50:C58)</f>
        <v>128122612.93000002</v>
      </c>
      <c r="D60" s="52"/>
      <c r="E60" s="52"/>
      <c r="F60" s="52"/>
    </row>
    <row r="61" spans="1:6">
      <c r="A61" s="52"/>
      <c r="B61" s="52"/>
      <c r="C61" s="52"/>
      <c r="D61" s="38" t="s">
        <v>101</v>
      </c>
      <c r="E61" s="84"/>
      <c r="F61" s="84"/>
    </row>
    <row r="62" spans="1:6">
      <c r="A62" s="53" t="s">
        <v>51</v>
      </c>
      <c r="B62" s="137">
        <f>SUM(B47+B60)</f>
        <v>179258325.59999999</v>
      </c>
      <c r="C62" s="136">
        <f>SUM(C47+C60)</f>
        <v>174384544.42000002</v>
      </c>
      <c r="D62" s="52"/>
      <c r="E62" s="52"/>
      <c r="F62" s="52"/>
    </row>
    <row r="63" spans="1:6">
      <c r="A63" s="52"/>
      <c r="B63" s="52"/>
      <c r="C63" s="52"/>
      <c r="D63" s="93" t="s">
        <v>102</v>
      </c>
      <c r="E63" s="136">
        <f>SUM(E64:E66)</f>
        <v>804280</v>
      </c>
      <c r="F63" s="136">
        <f>SUM(F64:F66)</f>
        <v>134500</v>
      </c>
    </row>
    <row r="64" spans="1:6">
      <c r="A64" s="52"/>
      <c r="B64" s="52"/>
      <c r="C64" s="52"/>
      <c r="D64" s="94" t="s">
        <v>103</v>
      </c>
      <c r="E64" s="151">
        <v>0</v>
      </c>
      <c r="F64" s="151">
        <v>0</v>
      </c>
    </row>
    <row r="65" spans="1:6">
      <c r="A65" s="52"/>
      <c r="B65" s="52"/>
      <c r="C65" s="52"/>
      <c r="D65" s="39" t="s">
        <v>104</v>
      </c>
      <c r="E65" s="151">
        <v>804280</v>
      </c>
      <c r="F65" s="151">
        <v>134500</v>
      </c>
    </row>
    <row r="66" spans="1:6">
      <c r="A66" s="52"/>
      <c r="B66" s="52"/>
      <c r="C66" s="52"/>
      <c r="D66" s="94" t="s">
        <v>105</v>
      </c>
      <c r="E66" s="151">
        <v>0</v>
      </c>
      <c r="F66" s="151">
        <v>0</v>
      </c>
    </row>
    <row r="67" spans="1:6">
      <c r="A67" s="52"/>
      <c r="B67" s="52"/>
      <c r="C67" s="52"/>
      <c r="D67" s="52"/>
      <c r="E67" s="52"/>
      <c r="F67" s="52"/>
    </row>
    <row r="68" spans="1:6">
      <c r="A68" s="52"/>
      <c r="B68" s="52"/>
      <c r="C68" s="52"/>
      <c r="D68" s="93" t="s">
        <v>106</v>
      </c>
      <c r="E68" s="136">
        <f>SUM(E69:E73)</f>
        <v>156226368.59999999</v>
      </c>
      <c r="F68" s="136">
        <f>SUM(F69:F73)</f>
        <v>160518147.54000002</v>
      </c>
    </row>
    <row r="69" spans="1:6">
      <c r="A69" s="12"/>
      <c r="B69" s="52"/>
      <c r="C69" s="52"/>
      <c r="D69" s="94" t="s">
        <v>107</v>
      </c>
      <c r="E69" s="152">
        <v>6216929.4400000004</v>
      </c>
      <c r="F69" s="152">
        <v>28698161.030000001</v>
      </c>
    </row>
    <row r="70" spans="1:6">
      <c r="A70" s="12"/>
      <c r="B70" s="52"/>
      <c r="C70" s="52"/>
      <c r="D70" s="94" t="s">
        <v>108</v>
      </c>
      <c r="E70" s="152">
        <v>150009439.16</v>
      </c>
      <c r="F70" s="152">
        <v>131819986.51000001</v>
      </c>
    </row>
    <row r="71" spans="1:6">
      <c r="A71" s="12"/>
      <c r="B71" s="52"/>
      <c r="C71" s="52"/>
      <c r="D71" s="94" t="s">
        <v>109</v>
      </c>
      <c r="E71" s="152">
        <v>0</v>
      </c>
      <c r="F71" s="152">
        <v>0</v>
      </c>
    </row>
    <row r="72" spans="1:6">
      <c r="A72" s="12"/>
      <c r="B72" s="52"/>
      <c r="C72" s="52"/>
      <c r="D72" s="94" t="s">
        <v>110</v>
      </c>
      <c r="E72" s="152">
        <v>0</v>
      </c>
      <c r="F72" s="152">
        <v>0</v>
      </c>
    </row>
    <row r="73" spans="1:6">
      <c r="A73" s="12"/>
      <c r="B73" s="52"/>
      <c r="C73" s="52"/>
      <c r="D73" s="94" t="s">
        <v>111</v>
      </c>
      <c r="E73" s="152">
        <v>0</v>
      </c>
      <c r="F73" s="152">
        <v>0</v>
      </c>
    </row>
    <row r="74" spans="1:6">
      <c r="A74" s="12"/>
      <c r="B74" s="52"/>
      <c r="C74" s="52"/>
      <c r="D74" s="52"/>
      <c r="E74" s="52"/>
      <c r="F74" s="52"/>
    </row>
    <row r="75" spans="1:6">
      <c r="A75" s="12"/>
      <c r="B75" s="52"/>
      <c r="C75" s="52"/>
      <c r="D75" s="93" t="s">
        <v>112</v>
      </c>
      <c r="E75" s="136">
        <f>E76+E77</f>
        <v>0</v>
      </c>
      <c r="F75" s="136">
        <f>F76+F77</f>
        <v>0</v>
      </c>
    </row>
    <row r="76" spans="1:6">
      <c r="A76" s="12"/>
      <c r="B76" s="52"/>
      <c r="C76" s="52"/>
      <c r="D76" s="91" t="s">
        <v>113</v>
      </c>
      <c r="E76" s="136">
        <v>0</v>
      </c>
      <c r="F76" s="136">
        <v>0</v>
      </c>
    </row>
    <row r="77" spans="1:6">
      <c r="A77" s="12"/>
      <c r="B77" s="52"/>
      <c r="C77" s="52"/>
      <c r="D77" s="91" t="s">
        <v>114</v>
      </c>
      <c r="E77" s="136">
        <v>0</v>
      </c>
      <c r="F77" s="136">
        <v>0</v>
      </c>
    </row>
    <row r="78" spans="1:6">
      <c r="A78" s="12"/>
      <c r="B78" s="52"/>
      <c r="C78" s="52"/>
      <c r="D78" s="52"/>
      <c r="E78" s="52"/>
      <c r="F78" s="52"/>
    </row>
    <row r="79" spans="1:6">
      <c r="A79" s="12"/>
      <c r="B79" s="52"/>
      <c r="C79" s="52"/>
      <c r="D79" s="90" t="s">
        <v>115</v>
      </c>
      <c r="E79" s="136">
        <f>E63+E68+E75</f>
        <v>157030648.59999999</v>
      </c>
      <c r="F79" s="136">
        <f>F63+F68+F75</f>
        <v>160652647.54000002</v>
      </c>
    </row>
    <row r="80" spans="1:6">
      <c r="A80" s="12"/>
      <c r="B80" s="52"/>
      <c r="C80" s="52"/>
      <c r="D80" s="52"/>
      <c r="E80" s="52"/>
      <c r="F80" s="52"/>
    </row>
    <row r="81" spans="1:6">
      <c r="A81" s="12"/>
      <c r="B81" s="52"/>
      <c r="C81" s="52"/>
      <c r="D81" s="90" t="s">
        <v>116</v>
      </c>
      <c r="E81" s="136">
        <f>E59+E79</f>
        <v>179258325.59999999</v>
      </c>
      <c r="F81" s="136">
        <f>F59+F79</f>
        <v>174384544.42000002</v>
      </c>
    </row>
    <row r="82" spans="1:6">
      <c r="A82" s="6"/>
      <c r="B82" s="63"/>
      <c r="C82" s="63"/>
      <c r="D82" s="63"/>
      <c r="E82" s="63"/>
      <c r="F82" s="63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43" fitToHeight="0" orientation="landscape" r:id="rId1"/>
  <headerFoot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/>
  <cols>
    <col min="1" max="1" width="11.42578125" bestFit="1" customWidth="1"/>
    <col min="2" max="14" width="3" customWidth="1"/>
    <col min="15" max="15" width="63.42578125" customWidth="1"/>
  </cols>
  <sheetData>
    <row r="1" spans="1:17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15528724.23</v>
      </c>
      <c r="Q4" s="18">
        <f>'Formato 1'!C9</f>
        <v>26791137.100000001</v>
      </c>
    </row>
    <row r="5" spans="1:17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11023913.310000001</v>
      </c>
      <c r="Q5" s="18">
        <f>'Formato 1'!C10</f>
        <v>12705981.82</v>
      </c>
    </row>
    <row r="6" spans="1:17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4503210.92</v>
      </c>
      <c r="Q8" s="18">
        <f>'Formato 1'!C13</f>
        <v>14083555.279999999</v>
      </c>
    </row>
    <row r="9" spans="1:17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1600</v>
      </c>
      <c r="Q9" s="18">
        <f>'Formato 1'!C14</f>
        <v>1600</v>
      </c>
    </row>
    <row r="10" spans="1:17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11148738.189999999</v>
      </c>
      <c r="Q12" s="18">
        <f>'Formato 1'!C17</f>
        <v>13169412.939999999</v>
      </c>
    </row>
    <row r="13" spans="1:17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52433.29</v>
      </c>
      <c r="Q14" s="18">
        <f>'Formato 1'!C19</f>
        <v>54411.7</v>
      </c>
    </row>
    <row r="15" spans="1:17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564475.30000000005</v>
      </c>
      <c r="Q15" s="18">
        <f>'Formato 1'!C20</f>
        <v>2678084.3199999998</v>
      </c>
    </row>
    <row r="16" spans="1:17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75575.759999999995</v>
      </c>
      <c r="Q16" s="18">
        <f>'Formato 1'!C21</f>
        <v>75575.759999999995</v>
      </c>
    </row>
    <row r="17" spans="1:17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15000</v>
      </c>
      <c r="Q17" s="18">
        <f>'Formato 1'!C22</f>
        <v>15000</v>
      </c>
    </row>
    <row r="18" spans="1:17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30.48</v>
      </c>
      <c r="Q18" s="18">
        <f>'Formato 1'!C23</f>
        <v>30.48</v>
      </c>
    </row>
    <row r="19" spans="1:17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10441223.359999999</v>
      </c>
      <c r="Q19" s="18">
        <f>'Formato 1'!C24</f>
        <v>10346310.68</v>
      </c>
    </row>
    <row r="20" spans="1:17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825985.39</v>
      </c>
      <c r="Q20" s="18">
        <f>'Formato 1'!C25</f>
        <v>6301381.4500000002</v>
      </c>
    </row>
    <row r="21" spans="1:17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162015.12</v>
      </c>
      <c r="Q21" s="18">
        <f>'Formato 1'!C26</f>
        <v>738631.33</v>
      </c>
    </row>
    <row r="22" spans="1:17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3500</v>
      </c>
      <c r="Q22" s="18">
        <f>'Formato 1'!C27</f>
        <v>3500</v>
      </c>
    </row>
    <row r="23" spans="1:17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660470.27</v>
      </c>
      <c r="Q24" s="18">
        <f>'Formato 1'!C29</f>
        <v>5559250.1200000001</v>
      </c>
    </row>
    <row r="25" spans="1:17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27503447.810000002</v>
      </c>
      <c r="Q42" s="18">
        <f>'Formato 1'!C47</f>
        <v>46261931.490000002</v>
      </c>
    </row>
    <row r="43" spans="1:17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125052295.3</v>
      </c>
      <c r="Q46">
        <f>'Formato 1'!C52</f>
        <v>102261413.40000001</v>
      </c>
    </row>
    <row r="47" spans="1:17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28130419.390000001</v>
      </c>
      <c r="Q47">
        <f>'Formato 1'!C53</f>
        <v>27289036.43</v>
      </c>
    </row>
    <row r="48" spans="1:17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881934</v>
      </c>
      <c r="Q48">
        <f>'Formato 1'!C54</f>
        <v>881934</v>
      </c>
    </row>
    <row r="49" spans="1:17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-2876574.46</v>
      </c>
      <c r="Q49">
        <f>'Formato 1'!C55</f>
        <v>-2876574.46</v>
      </c>
    </row>
    <row r="50" spans="1:17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566803.56000000006</v>
      </c>
      <c r="Q50">
        <f>'Formato 1'!C56</f>
        <v>566803.56000000006</v>
      </c>
    </row>
    <row r="51" spans="1:17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151754877.78999999</v>
      </c>
      <c r="Q53">
        <f>'Formato 1'!C60</f>
        <v>128122612.93000002</v>
      </c>
    </row>
    <row r="54" spans="1:17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179258325.59999999</v>
      </c>
      <c r="Q54">
        <f>'Formato 1'!C62</f>
        <v>174384544.42000002</v>
      </c>
    </row>
    <row r="55" spans="1:17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22228366.990000002</v>
      </c>
      <c r="Q57">
        <f>'Formato 1'!F9</f>
        <v>13732586.870000001</v>
      </c>
    </row>
    <row r="58" spans="1:17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276123.65999999997</v>
      </c>
      <c r="Q58">
        <f>'Formato 1'!F10</f>
        <v>128818.5</v>
      </c>
    </row>
    <row r="59" spans="1:17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983887.78</v>
      </c>
      <c r="Q59">
        <f>'Formato 1'!F11</f>
        <v>1626861.49</v>
      </c>
    </row>
    <row r="60" spans="1:17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2804200.78</v>
      </c>
      <c r="Q60">
        <f>'Formato 1'!F12</f>
        <v>2001132.44</v>
      </c>
    </row>
    <row r="61" spans="1:17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5153604.59</v>
      </c>
      <c r="Q61">
        <f>'Formato 1'!F13</f>
        <v>206000</v>
      </c>
    </row>
    <row r="62" spans="1:17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-84537.279999999999</v>
      </c>
      <c r="Q62">
        <f>'Formato 1'!F14</f>
        <v>119690.19</v>
      </c>
    </row>
    <row r="63" spans="1:17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971202.31</v>
      </c>
      <c r="Q64">
        <f>'Formato 1'!F16</f>
        <v>1025119.1</v>
      </c>
    </row>
    <row r="65" spans="1:17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12123885.15</v>
      </c>
      <c r="Q66">
        <f>'Formato 1'!F18</f>
        <v>8624965.1500000004</v>
      </c>
    </row>
    <row r="67" spans="1:17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-100</v>
      </c>
      <c r="Q91">
        <f>'Formato 1'!F42</f>
        <v>-100</v>
      </c>
    </row>
    <row r="92" spans="1:17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-100</v>
      </c>
      <c r="Q92">
        <f>'Formato 1'!F43</f>
        <v>-100</v>
      </c>
    </row>
    <row r="93" spans="1:17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22228266.990000002</v>
      </c>
      <c r="Q95">
        <f>'Formato 1'!F47</f>
        <v>13732486.870000001</v>
      </c>
    </row>
    <row r="96" spans="1:17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-589.99</v>
      </c>
      <c r="Q102">
        <f>'Formato 1'!F55</f>
        <v>-589.99</v>
      </c>
    </row>
    <row r="103" spans="1:17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-589.99</v>
      </c>
      <c r="Q103">
        <f>'Formato 1'!F57</f>
        <v>-589.99</v>
      </c>
    </row>
    <row r="104" spans="1:17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22227677.000000004</v>
      </c>
      <c r="Q104">
        <f>'Formato 1'!F59</f>
        <v>13731896.880000001</v>
      </c>
    </row>
    <row r="105" spans="1:17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804280</v>
      </c>
      <c r="Q106">
        <f>'Formato 1'!F63</f>
        <v>134500</v>
      </c>
    </row>
    <row r="107" spans="1:17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804280</v>
      </c>
      <c r="Q108">
        <f>'Formato 1'!F65</f>
        <v>134500</v>
      </c>
    </row>
    <row r="109" spans="1:17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156226368.59999999</v>
      </c>
      <c r="Q110">
        <f>'Formato 1'!F68</f>
        <v>160518147.54000002</v>
      </c>
    </row>
    <row r="111" spans="1:17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6216929.4400000004</v>
      </c>
      <c r="Q111">
        <f>'Formato 1'!F69</f>
        <v>28698161.030000001</v>
      </c>
    </row>
    <row r="112" spans="1:17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150009439.16</v>
      </c>
      <c r="Q112">
        <f>'Formato 1'!F70</f>
        <v>131819986.51000001</v>
      </c>
    </row>
    <row r="113" spans="1:17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157030648.59999999</v>
      </c>
      <c r="Q119">
        <f>'Formato 1'!F79</f>
        <v>160652647.54000002</v>
      </c>
    </row>
    <row r="120" spans="1:17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179258325.59999999</v>
      </c>
      <c r="Q120">
        <f>'Formato 1'!F81</f>
        <v>174384544.42000002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1" customFormat="1" ht="37.5" customHeight="1">
      <c r="A1" s="215" t="s">
        <v>536</v>
      </c>
      <c r="B1" s="215"/>
      <c r="C1" s="215"/>
      <c r="D1" s="215"/>
      <c r="E1" s="215"/>
      <c r="F1" s="215"/>
      <c r="G1" s="215"/>
      <c r="H1" s="215"/>
    </row>
    <row r="2" spans="1:9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2"/>
      <c r="H2" s="203"/>
    </row>
    <row r="3" spans="1:9">
      <c r="A3" s="204" t="s">
        <v>120</v>
      </c>
      <c r="B3" s="205"/>
      <c r="C3" s="205"/>
      <c r="D3" s="205"/>
      <c r="E3" s="205"/>
      <c r="F3" s="205"/>
      <c r="G3" s="205"/>
      <c r="H3" s="206"/>
    </row>
    <row r="4" spans="1:9">
      <c r="A4" s="207" t="str">
        <f>PERIODO_INFORME</f>
        <v>Al 31 de diciembre de 2017 y al 31 de diciembre de 2018 (b)</v>
      </c>
      <c r="B4" s="208"/>
      <c r="C4" s="208"/>
      <c r="D4" s="208"/>
      <c r="E4" s="208"/>
      <c r="F4" s="208"/>
      <c r="G4" s="208"/>
      <c r="H4" s="209"/>
    </row>
    <row r="5" spans="1:9">
      <c r="A5" s="210" t="s">
        <v>118</v>
      </c>
      <c r="B5" s="211"/>
      <c r="C5" s="211"/>
      <c r="D5" s="211"/>
      <c r="E5" s="211"/>
      <c r="F5" s="211"/>
      <c r="G5" s="211"/>
      <c r="H5" s="212"/>
    </row>
    <row r="6" spans="1:9" ht="45">
      <c r="A6" s="95" t="s">
        <v>121</v>
      </c>
      <c r="B6" s="96" t="str">
        <f>ULTIMO_SALDO</f>
        <v>Saldo al 31 de diciembre de 2017 (d)</v>
      </c>
      <c r="C6" s="95" t="s">
        <v>122</v>
      </c>
      <c r="D6" s="95" t="s">
        <v>123</v>
      </c>
      <c r="E6" s="95" t="s">
        <v>124</v>
      </c>
      <c r="F6" s="95" t="s">
        <v>138</v>
      </c>
      <c r="G6" s="95" t="s">
        <v>125</v>
      </c>
      <c r="H6" s="43" t="s">
        <v>126</v>
      </c>
      <c r="I6" s="1"/>
    </row>
    <row r="7" spans="1:9">
      <c r="A7" s="12"/>
      <c r="B7" s="12"/>
      <c r="C7" s="12"/>
      <c r="D7" s="12"/>
      <c r="E7" s="12"/>
      <c r="F7" s="12"/>
      <c r="G7" s="12"/>
      <c r="H7" s="12"/>
      <c r="I7" s="1"/>
    </row>
    <row r="8" spans="1:9">
      <c r="A8" s="97" t="s">
        <v>127</v>
      </c>
      <c r="B8" s="59">
        <f>B9+B13</f>
        <v>0</v>
      </c>
      <c r="C8" s="59">
        <f t="shared" ref="C8:H8" si="0">C9+C13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</row>
    <row r="9" spans="1:9">
      <c r="A9" s="98" t="s">
        <v>128</v>
      </c>
      <c r="B9" s="58">
        <f>SUM(B10:B12)</f>
        <v>0</v>
      </c>
      <c r="C9" s="58">
        <f t="shared" ref="C9:H9" si="1">SUM(C10:C12)</f>
        <v>0</v>
      </c>
      <c r="D9" s="58">
        <f t="shared" si="1"/>
        <v>0</v>
      </c>
      <c r="E9" s="58">
        <f t="shared" si="1"/>
        <v>0</v>
      </c>
      <c r="F9" s="58">
        <f t="shared" si="1"/>
        <v>0</v>
      </c>
      <c r="G9" s="58">
        <f t="shared" si="1"/>
        <v>0</v>
      </c>
      <c r="H9" s="58">
        <f t="shared" si="1"/>
        <v>0</v>
      </c>
    </row>
    <row r="10" spans="1:9">
      <c r="A10" s="99" t="s">
        <v>129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9">
      <c r="A11" s="99" t="s">
        <v>130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</row>
    <row r="12" spans="1:9">
      <c r="A12" s="99" t="s">
        <v>131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</row>
    <row r="13" spans="1:9">
      <c r="A13" s="98" t="s">
        <v>132</v>
      </c>
      <c r="B13" s="58">
        <f>SUM(B14:B16)</f>
        <v>0</v>
      </c>
      <c r="C13" s="58">
        <f t="shared" ref="C13:H13" si="2">SUM(C14:C16)</f>
        <v>0</v>
      </c>
      <c r="D13" s="58">
        <f t="shared" si="2"/>
        <v>0</v>
      </c>
      <c r="E13" s="58">
        <f t="shared" si="2"/>
        <v>0</v>
      </c>
      <c r="F13" s="58">
        <f t="shared" si="2"/>
        <v>0</v>
      </c>
      <c r="G13" s="58">
        <f t="shared" si="2"/>
        <v>0</v>
      </c>
      <c r="H13" s="58">
        <f t="shared" si="2"/>
        <v>0</v>
      </c>
    </row>
    <row r="14" spans="1:9">
      <c r="A14" s="99" t="s">
        <v>133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</row>
    <row r="15" spans="1:9">
      <c r="A15" s="99" t="s">
        <v>134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</row>
    <row r="16" spans="1:9">
      <c r="A16" s="99" t="s">
        <v>135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</row>
    <row r="17" spans="1:8">
      <c r="A17" s="52"/>
      <c r="B17" s="12"/>
      <c r="C17" s="12"/>
      <c r="D17" s="12"/>
      <c r="E17" s="12"/>
      <c r="F17" s="12"/>
      <c r="G17" s="12"/>
      <c r="H17" s="12"/>
    </row>
    <row r="18" spans="1:8">
      <c r="A18" s="97" t="s">
        <v>136</v>
      </c>
      <c r="B18" s="59">
        <v>0</v>
      </c>
      <c r="C18" s="120"/>
      <c r="D18" s="120"/>
      <c r="E18" s="120"/>
      <c r="F18" s="59">
        <v>0</v>
      </c>
      <c r="G18" s="120"/>
      <c r="H18" s="120"/>
    </row>
    <row r="19" spans="1:8">
      <c r="A19" s="78"/>
      <c r="B19" s="5"/>
      <c r="C19" s="5"/>
      <c r="D19" s="5"/>
      <c r="E19" s="5"/>
      <c r="F19" s="5"/>
      <c r="G19" s="5"/>
      <c r="H19" s="5"/>
    </row>
    <row r="20" spans="1:8">
      <c r="A20" s="97" t="s">
        <v>137</v>
      </c>
      <c r="B20" s="59">
        <v>0</v>
      </c>
      <c r="C20" s="59">
        <f t="shared" ref="C20:H20" si="3">C8+C18</f>
        <v>0</v>
      </c>
      <c r="D20" s="59">
        <f t="shared" si="3"/>
        <v>0</v>
      </c>
      <c r="E20" s="59">
        <f t="shared" si="3"/>
        <v>0</v>
      </c>
      <c r="F20" s="59">
        <v>0</v>
      </c>
      <c r="G20" s="59">
        <f t="shared" si="3"/>
        <v>0</v>
      </c>
      <c r="H20" s="59">
        <f t="shared" si="3"/>
        <v>0</v>
      </c>
    </row>
    <row r="21" spans="1:8">
      <c r="A21" s="52"/>
      <c r="B21" s="52"/>
      <c r="C21" s="52"/>
      <c r="D21" s="52"/>
      <c r="E21" s="52"/>
      <c r="F21" s="52"/>
      <c r="G21" s="52"/>
      <c r="H21" s="52"/>
    </row>
    <row r="22" spans="1:8" ht="17.25">
      <c r="A22" s="97" t="s">
        <v>3288</v>
      </c>
      <c r="B22" s="59">
        <f>SUM(B23:DEUDA_CONT_FIN_01)</f>
        <v>0</v>
      </c>
      <c r="C22" s="59">
        <f>SUM(C23:DEUDA_CONT_FIN_02)</f>
        <v>0</v>
      </c>
      <c r="D22" s="59">
        <f>SUM(D23:DEUDA_CONT_FIN_03)</f>
        <v>0</v>
      </c>
      <c r="E22" s="59">
        <f>SUM(E23:DEUDA_CONT_FIN_04)</f>
        <v>0</v>
      </c>
      <c r="F22" s="59">
        <f>SUM(F23:DEUDA_CONT_FIN_05)</f>
        <v>0</v>
      </c>
      <c r="G22" s="59">
        <f>SUM(G23:DEUDA_CONT_FIN_06)</f>
        <v>0</v>
      </c>
      <c r="H22" s="59">
        <f>SUM(H23:DEUDA_CONT_FIN_07)</f>
        <v>0</v>
      </c>
    </row>
    <row r="23" spans="1:8" s="23" customFormat="1">
      <c r="A23" s="100" t="s">
        <v>434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</row>
    <row r="24" spans="1:8" s="23" customFormat="1">
      <c r="A24" s="100" t="s">
        <v>435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</row>
    <row r="25" spans="1:8" s="23" customFormat="1">
      <c r="A25" s="100" t="s">
        <v>436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</row>
    <row r="26" spans="1:8">
      <c r="A26" s="69" t="s">
        <v>678</v>
      </c>
      <c r="B26" s="52"/>
      <c r="C26" s="52"/>
      <c r="D26" s="52"/>
      <c r="E26" s="52"/>
      <c r="F26" s="52"/>
      <c r="G26" s="52"/>
      <c r="H26" s="52"/>
    </row>
    <row r="27" spans="1:8" ht="17.25">
      <c r="A27" s="97" t="s">
        <v>3289</v>
      </c>
      <c r="B27" s="59">
        <f>SUM(B28:VALOR_INS_BCC_FIN_01)</f>
        <v>0</v>
      </c>
      <c r="C27" s="59">
        <f>SUM(C28:VALOR_INS_BCC_FIN_02)</f>
        <v>0</v>
      </c>
      <c r="D27" s="59">
        <f>SUM(D28:VALOR_INS_BCC_FIN_03)</f>
        <v>0</v>
      </c>
      <c r="E27" s="59">
        <f>SUM(E28:VALOR_INS_BCC_FIN_04)</f>
        <v>0</v>
      </c>
      <c r="F27" s="59">
        <f>SUM(F28:VALOR_INS_BCC_FIN_05)</f>
        <v>0</v>
      </c>
      <c r="G27" s="59">
        <f>SUM(G28:VALOR_INS_BCC_FIN_06)</f>
        <v>0</v>
      </c>
      <c r="H27" s="59">
        <f>SUM(H28:VALOR_INS_BCC_FIN_07)</f>
        <v>0</v>
      </c>
    </row>
    <row r="28" spans="1:8" s="23" customFormat="1">
      <c r="A28" s="100" t="s">
        <v>437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</row>
    <row r="29" spans="1:8" s="23" customFormat="1">
      <c r="A29" s="100" t="s">
        <v>438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</row>
    <row r="30" spans="1:8" s="23" customFormat="1">
      <c r="A30" s="100" t="s">
        <v>439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</row>
    <row r="31" spans="1:8">
      <c r="A31" s="101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>
      <c r="A32" s="81"/>
    </row>
    <row r="33" spans="1:8" ht="12" customHeight="1">
      <c r="A33" s="214" t="s">
        <v>3292</v>
      </c>
      <c r="B33" s="214"/>
      <c r="C33" s="214"/>
      <c r="D33" s="214"/>
      <c r="E33" s="214"/>
      <c r="F33" s="214"/>
      <c r="G33" s="214"/>
      <c r="H33" s="214"/>
    </row>
    <row r="34" spans="1:8" ht="12" customHeight="1">
      <c r="A34" s="214"/>
      <c r="B34" s="214"/>
      <c r="C34" s="214"/>
      <c r="D34" s="214"/>
      <c r="E34" s="214"/>
      <c r="F34" s="214"/>
      <c r="G34" s="214"/>
      <c r="H34" s="214"/>
    </row>
    <row r="35" spans="1:8" ht="12" customHeight="1">
      <c r="A35" s="214"/>
      <c r="B35" s="214"/>
      <c r="C35" s="214"/>
      <c r="D35" s="214"/>
      <c r="E35" s="214"/>
      <c r="F35" s="214"/>
      <c r="G35" s="214"/>
      <c r="H35" s="214"/>
    </row>
    <row r="36" spans="1:8" ht="12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2" customHeight="1">
      <c r="A37" s="214"/>
      <c r="B37" s="214"/>
      <c r="C37" s="214"/>
      <c r="D37" s="214"/>
      <c r="E37" s="214"/>
      <c r="F37" s="214"/>
      <c r="G37" s="214"/>
      <c r="H37" s="214"/>
    </row>
    <row r="38" spans="1:8">
      <c r="A38" s="81"/>
    </row>
    <row r="39" spans="1:8" ht="30">
      <c r="A39" s="95" t="s">
        <v>139</v>
      </c>
      <c r="B39" s="95" t="s">
        <v>142</v>
      </c>
      <c r="C39" s="95" t="s">
        <v>143</v>
      </c>
      <c r="D39" s="95" t="s">
        <v>144</v>
      </c>
      <c r="E39" s="95" t="s">
        <v>140</v>
      </c>
      <c r="F39" s="43" t="s">
        <v>145</v>
      </c>
    </row>
    <row r="40" spans="1:8">
      <c r="A40" s="78"/>
      <c r="B40" s="5"/>
      <c r="C40" s="5"/>
      <c r="D40" s="5"/>
      <c r="E40" s="5"/>
      <c r="F40" s="5"/>
    </row>
    <row r="41" spans="1:8">
      <c r="A41" s="97" t="s">
        <v>141</v>
      </c>
      <c r="B41" s="59">
        <f>SUM(B42:OB_CORTO_PLAZO_FIN_01)</f>
        <v>0</v>
      </c>
      <c r="C41" s="59">
        <f>SUM(C42:OB_CORTO_PLAZO_FIN_02)</f>
        <v>0</v>
      </c>
      <c r="D41" s="59">
        <f>SUM(D42:OB_CORTO_PLAZO_FIN_03)</f>
        <v>0</v>
      </c>
      <c r="E41" s="59">
        <f>SUM(E42:OB_CORTO_PLAZO_FIN_04)</f>
        <v>0</v>
      </c>
      <c r="F41" s="59">
        <f>SUM(F42:OB_CORTO_PLAZO_FIN_05)</f>
        <v>0</v>
      </c>
    </row>
    <row r="42" spans="1:8" s="23" customFormat="1">
      <c r="A42" s="100" t="s">
        <v>440</v>
      </c>
      <c r="B42" s="58">
        <v>0</v>
      </c>
      <c r="C42" s="58">
        <v>0</v>
      </c>
      <c r="D42" s="58">
        <v>0</v>
      </c>
      <c r="E42" s="58">
        <v>0</v>
      </c>
      <c r="F42" s="58">
        <v>0</v>
      </c>
    </row>
    <row r="43" spans="1:8" s="23" customFormat="1">
      <c r="A43" s="100" t="s">
        <v>441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</row>
    <row r="44" spans="1:8" s="23" customFormat="1">
      <c r="A44" s="100" t="s">
        <v>442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</row>
    <row r="45" spans="1:8">
      <c r="A45" s="19" t="s">
        <v>678</v>
      </c>
      <c r="B45" s="6"/>
      <c r="C45" s="6"/>
      <c r="D45" s="6"/>
      <c r="E45" s="6"/>
      <c r="F45" s="6"/>
    </row>
    <row r="46" spans="1:8" hidden="1"/>
    <row r="47" spans="1:8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/>
  <cols>
    <col min="2" max="14" width="3" customWidth="1"/>
    <col min="15" max="15" width="27.85546875" customWidth="1"/>
  </cols>
  <sheetData>
    <row r="1" spans="1:22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>
      <c r="A3" t="str">
        <f t="shared" si="0"/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>
      <c r="A16" s="3" t="str">
        <f t="shared" si="0"/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>
      <c r="A18" s="3"/>
    </row>
    <row r="19" spans="1:20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IV21"/>
  <sheetViews>
    <sheetView showGridLines="0" zoomScale="90" zoomScaleNormal="90" workbookViewId="0">
      <selection activeCell="A18" sqref="A18"/>
    </sheetView>
  </sheetViews>
  <sheetFormatPr baseColWidth="10" defaultColWidth="0" defaultRowHeight="15" zeroHeight="1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256" s="82" customFormat="1" ht="37.5" customHeight="1">
      <c r="A1" s="213" t="s">
        <v>535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02"/>
    </row>
    <row r="2" spans="1:256">
      <c r="A2" s="201" t="str">
        <f>ENTE_PUBLICO_A</f>
        <v>MUNICIPIO DE OCAMPO GUANAJUATO, Gobierno del Estado de Guanajuato (a)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256">
      <c r="A3" s="204" t="s">
        <v>146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256">
      <c r="A4" s="207" t="str">
        <f>TRIMESTRE</f>
        <v>Del 1 de enero al 31 de diciembre de 2018 (b)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256">
      <c r="A5" s="204" t="s">
        <v>118</v>
      </c>
      <c r="B5" s="205"/>
      <c r="C5" s="205"/>
      <c r="D5" s="205"/>
      <c r="E5" s="205"/>
      <c r="F5" s="205"/>
      <c r="G5" s="205"/>
      <c r="H5" s="205"/>
      <c r="I5" s="205"/>
      <c r="J5" s="205"/>
      <c r="K5" s="206"/>
    </row>
    <row r="6" spans="1:256" ht="75">
      <c r="A6" s="43" t="s">
        <v>147</v>
      </c>
      <c r="B6" s="43" t="s">
        <v>148</v>
      </c>
      <c r="C6" s="43" t="s">
        <v>149</v>
      </c>
      <c r="D6" s="43" t="s">
        <v>150</v>
      </c>
      <c r="E6" s="43" t="s">
        <v>151</v>
      </c>
      <c r="F6" s="43" t="s">
        <v>152</v>
      </c>
      <c r="G6" s="43" t="s">
        <v>153</v>
      </c>
      <c r="H6" s="43" t="s">
        <v>154</v>
      </c>
      <c r="I6" s="119" t="str">
        <f>MONTO1</f>
        <v>Monto pagado de la inversión al 31 de diciembre de 2018 (k)</v>
      </c>
      <c r="J6" s="119" t="str">
        <f>MONTO2</f>
        <v>Monto pagado de la inversión actualizado al 31 de diciembre de 2018 (l)</v>
      </c>
      <c r="K6" s="119" t="str">
        <f>SALDO_PENDIENTE</f>
        <v>Saldo pendiente por pagar de la inversión al 31 de diciembre de 2018 (m = g – l)</v>
      </c>
    </row>
    <row r="7" spans="1:256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256">
      <c r="A8" s="37" t="s">
        <v>155</v>
      </c>
      <c r="B8" s="117"/>
      <c r="C8" s="117"/>
      <c r="D8" s="117"/>
      <c r="E8" s="59">
        <f>SUM(E9:APP_FIN_04)</f>
        <v>0</v>
      </c>
      <c r="F8" s="117"/>
      <c r="G8" s="59">
        <f>SUM(G9:APP_FIN_06)</f>
        <v>0</v>
      </c>
      <c r="H8" s="59">
        <f>SUM(H9:APP_FIN_07)</f>
        <v>0</v>
      </c>
      <c r="I8" s="59">
        <f>SUM(I9:APP_FIN_08)</f>
        <v>0</v>
      </c>
      <c r="J8" s="59">
        <f>SUM(J9:APP_FIN_09)</f>
        <v>0</v>
      </c>
      <c r="K8" s="59">
        <f>SUM(K9:APP_FIN_10)</f>
        <v>0</v>
      </c>
    </row>
    <row r="9" spans="1:256" s="23" customFormat="1">
      <c r="A9" s="105" t="s">
        <v>156</v>
      </c>
      <c r="B9" s="103">
        <v>42755</v>
      </c>
      <c r="C9" s="103">
        <v>42755</v>
      </c>
      <c r="D9" s="103">
        <v>42755</v>
      </c>
      <c r="E9" s="58">
        <v>0</v>
      </c>
      <c r="F9" s="58">
        <v>80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0</v>
      </c>
      <c r="AO9" s="58">
        <v>0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0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58">
        <v>0</v>
      </c>
      <c r="BZ9" s="58">
        <v>0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8">
        <v>0</v>
      </c>
      <c r="DA9" s="58">
        <v>0</v>
      </c>
      <c r="DB9" s="58">
        <v>0</v>
      </c>
      <c r="DC9" s="58">
        <v>0</v>
      </c>
      <c r="DD9" s="58">
        <v>0</v>
      </c>
      <c r="DE9" s="58">
        <v>0</v>
      </c>
      <c r="DF9" s="58">
        <v>0</v>
      </c>
      <c r="DG9" s="58">
        <v>0</v>
      </c>
      <c r="DH9" s="58">
        <v>0</v>
      </c>
      <c r="DI9" s="58">
        <v>0</v>
      </c>
      <c r="DJ9" s="58">
        <v>0</v>
      </c>
      <c r="DK9" s="58">
        <v>0</v>
      </c>
      <c r="DL9" s="58">
        <v>0</v>
      </c>
      <c r="DM9" s="58">
        <v>0</v>
      </c>
      <c r="DN9" s="58">
        <v>0</v>
      </c>
      <c r="DO9" s="58">
        <v>0</v>
      </c>
      <c r="DP9" s="58">
        <v>0</v>
      </c>
      <c r="DQ9" s="58">
        <v>0</v>
      </c>
      <c r="DR9" s="58">
        <v>0</v>
      </c>
      <c r="DS9" s="58">
        <v>0</v>
      </c>
      <c r="DT9" s="58">
        <v>0</v>
      </c>
      <c r="DU9" s="58">
        <v>0</v>
      </c>
      <c r="DV9" s="58">
        <v>0</v>
      </c>
      <c r="DW9" s="58">
        <v>0</v>
      </c>
      <c r="DX9" s="58">
        <v>0</v>
      </c>
      <c r="DY9" s="58">
        <v>0</v>
      </c>
      <c r="DZ9" s="58">
        <v>0</v>
      </c>
      <c r="EA9" s="58">
        <v>0</v>
      </c>
      <c r="EB9" s="58">
        <v>0</v>
      </c>
      <c r="EC9" s="58">
        <v>0</v>
      </c>
      <c r="ED9" s="58">
        <v>0</v>
      </c>
      <c r="EE9" s="58">
        <v>0</v>
      </c>
      <c r="EF9" s="58">
        <v>0</v>
      </c>
      <c r="EG9" s="58">
        <v>0</v>
      </c>
      <c r="EH9" s="58">
        <v>0</v>
      </c>
      <c r="EI9" s="58">
        <v>0</v>
      </c>
      <c r="EJ9" s="58">
        <v>0</v>
      </c>
      <c r="EK9" s="58">
        <v>0</v>
      </c>
      <c r="EL9" s="58">
        <v>0</v>
      </c>
      <c r="EM9" s="58">
        <v>0</v>
      </c>
      <c r="EN9" s="58">
        <v>0</v>
      </c>
      <c r="EO9" s="58">
        <v>0</v>
      </c>
      <c r="EP9" s="58">
        <v>0</v>
      </c>
      <c r="EQ9" s="58">
        <v>0</v>
      </c>
      <c r="ER9" s="58">
        <v>0</v>
      </c>
      <c r="ES9" s="58">
        <v>0</v>
      </c>
      <c r="ET9" s="58">
        <v>0</v>
      </c>
      <c r="EU9" s="58">
        <v>0</v>
      </c>
      <c r="EV9" s="58">
        <v>0</v>
      </c>
      <c r="EW9" s="58">
        <v>0</v>
      </c>
      <c r="EX9" s="58">
        <v>0</v>
      </c>
      <c r="EY9" s="58">
        <v>0</v>
      </c>
      <c r="EZ9" s="58">
        <v>0</v>
      </c>
      <c r="FA9" s="58">
        <v>0</v>
      </c>
      <c r="FB9" s="58">
        <v>0</v>
      </c>
      <c r="FC9" s="58">
        <v>0</v>
      </c>
      <c r="FD9" s="58">
        <v>0</v>
      </c>
      <c r="FE9" s="58">
        <v>0</v>
      </c>
      <c r="FF9" s="58">
        <v>0</v>
      </c>
      <c r="FG9" s="58">
        <v>0</v>
      </c>
      <c r="FH9" s="58">
        <v>0</v>
      </c>
      <c r="FI9" s="58">
        <v>0</v>
      </c>
      <c r="FJ9" s="58">
        <v>0</v>
      </c>
      <c r="FK9" s="58">
        <v>0</v>
      </c>
      <c r="FL9" s="58">
        <v>0</v>
      </c>
      <c r="FM9" s="58">
        <v>0</v>
      </c>
      <c r="FN9" s="58">
        <v>0</v>
      </c>
      <c r="FO9" s="58">
        <v>0</v>
      </c>
      <c r="FP9" s="58">
        <v>0</v>
      </c>
      <c r="FQ9" s="58">
        <v>0</v>
      </c>
      <c r="FR9" s="58">
        <v>0</v>
      </c>
      <c r="FS9" s="58">
        <v>0</v>
      </c>
      <c r="FT9" s="58">
        <v>0</v>
      </c>
      <c r="FU9" s="58">
        <v>0</v>
      </c>
      <c r="FV9" s="58">
        <v>0</v>
      </c>
      <c r="FW9" s="58">
        <v>0</v>
      </c>
      <c r="FX9" s="58">
        <v>0</v>
      </c>
      <c r="FY9" s="58">
        <v>0</v>
      </c>
      <c r="FZ9" s="58">
        <v>0</v>
      </c>
      <c r="GA9" s="58">
        <v>0</v>
      </c>
      <c r="GB9" s="58">
        <v>0</v>
      </c>
      <c r="GC9" s="58">
        <v>0</v>
      </c>
      <c r="GD9" s="58">
        <v>0</v>
      </c>
      <c r="GE9" s="58">
        <v>0</v>
      </c>
      <c r="GF9" s="58">
        <v>0</v>
      </c>
      <c r="GG9" s="58">
        <v>0</v>
      </c>
      <c r="GH9" s="58">
        <v>0</v>
      </c>
      <c r="GI9" s="58">
        <v>0</v>
      </c>
      <c r="GJ9" s="58">
        <v>0</v>
      </c>
      <c r="GK9" s="58">
        <v>0</v>
      </c>
      <c r="GL9" s="58">
        <v>0</v>
      </c>
      <c r="GM9" s="58">
        <v>0</v>
      </c>
      <c r="GN9" s="58">
        <v>0</v>
      </c>
      <c r="GO9" s="58">
        <v>0</v>
      </c>
      <c r="GP9" s="58">
        <v>0</v>
      </c>
      <c r="GQ9" s="58">
        <v>0</v>
      </c>
      <c r="GR9" s="58">
        <v>0</v>
      </c>
      <c r="GS9" s="58">
        <v>0</v>
      </c>
      <c r="GT9" s="58">
        <v>0</v>
      </c>
      <c r="GU9" s="58">
        <v>0</v>
      </c>
      <c r="GV9" s="58">
        <v>0</v>
      </c>
      <c r="GW9" s="58">
        <v>0</v>
      </c>
      <c r="GX9" s="58">
        <v>0</v>
      </c>
      <c r="GY9" s="58">
        <v>0</v>
      </c>
      <c r="GZ9" s="58">
        <v>0</v>
      </c>
      <c r="HA9" s="58">
        <v>0</v>
      </c>
      <c r="HB9" s="58">
        <v>0</v>
      </c>
      <c r="HC9" s="58">
        <v>0</v>
      </c>
      <c r="HD9" s="58">
        <v>0</v>
      </c>
      <c r="HE9" s="58">
        <v>0</v>
      </c>
      <c r="HF9" s="58">
        <v>0</v>
      </c>
      <c r="HG9" s="58">
        <v>0</v>
      </c>
      <c r="HH9" s="58">
        <v>0</v>
      </c>
      <c r="HI9" s="58">
        <v>0</v>
      </c>
      <c r="HJ9" s="58">
        <v>0</v>
      </c>
      <c r="HK9" s="58">
        <v>0</v>
      </c>
      <c r="HL9" s="58">
        <v>0</v>
      </c>
      <c r="HM9" s="58">
        <v>0</v>
      </c>
      <c r="HN9" s="58">
        <v>0</v>
      </c>
      <c r="HO9" s="58">
        <v>0</v>
      </c>
      <c r="HP9" s="58">
        <v>0</v>
      </c>
      <c r="HQ9" s="58">
        <v>0</v>
      </c>
      <c r="HR9" s="58">
        <v>0</v>
      </c>
      <c r="HS9" s="58">
        <v>0</v>
      </c>
      <c r="HT9" s="58">
        <v>0</v>
      </c>
      <c r="HU9" s="58">
        <v>0</v>
      </c>
      <c r="HV9" s="58">
        <v>0</v>
      </c>
      <c r="HW9" s="58">
        <v>0</v>
      </c>
      <c r="HX9" s="58">
        <v>0</v>
      </c>
      <c r="HY9" s="58">
        <v>0</v>
      </c>
      <c r="HZ9" s="58">
        <v>0</v>
      </c>
      <c r="IA9" s="58">
        <v>0</v>
      </c>
      <c r="IB9" s="58">
        <v>0</v>
      </c>
      <c r="IC9" s="58">
        <v>0</v>
      </c>
      <c r="ID9" s="58">
        <v>0</v>
      </c>
      <c r="IE9" s="58">
        <v>0</v>
      </c>
      <c r="IF9" s="58">
        <v>0</v>
      </c>
      <c r="IG9" s="58">
        <v>0</v>
      </c>
      <c r="IH9" s="58">
        <v>0</v>
      </c>
      <c r="II9" s="58">
        <v>0</v>
      </c>
      <c r="IJ9" s="58">
        <v>0</v>
      </c>
      <c r="IK9" s="58">
        <v>0</v>
      </c>
      <c r="IL9" s="58">
        <v>0</v>
      </c>
      <c r="IM9" s="58">
        <v>0</v>
      </c>
      <c r="IN9" s="58">
        <v>0</v>
      </c>
      <c r="IO9" s="58">
        <v>0</v>
      </c>
      <c r="IP9" s="58">
        <v>0</v>
      </c>
      <c r="IQ9" s="58">
        <v>0</v>
      </c>
      <c r="IR9" s="58">
        <v>0</v>
      </c>
      <c r="IS9" s="58">
        <v>0</v>
      </c>
      <c r="IT9" s="58">
        <v>0</v>
      </c>
      <c r="IU9" s="58">
        <v>0</v>
      </c>
      <c r="IV9" s="58">
        <v>0</v>
      </c>
    </row>
    <row r="10" spans="1:256" s="23" customFormat="1">
      <c r="A10" s="105" t="s">
        <v>157</v>
      </c>
      <c r="B10" s="103">
        <v>42755</v>
      </c>
      <c r="C10" s="103">
        <v>42755</v>
      </c>
      <c r="D10" s="103">
        <v>42755</v>
      </c>
      <c r="E10" s="58">
        <v>0</v>
      </c>
      <c r="F10" s="58">
        <v>70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58">
        <v>0</v>
      </c>
      <c r="BP10" s="58">
        <v>0</v>
      </c>
      <c r="BQ10" s="58">
        <v>0</v>
      </c>
      <c r="BR10" s="58">
        <v>0</v>
      </c>
      <c r="BS10" s="58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8">
        <v>0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0</v>
      </c>
      <c r="DB10" s="58">
        <v>0</v>
      </c>
      <c r="DC10" s="58">
        <v>0</v>
      </c>
      <c r="DD10" s="58">
        <v>0</v>
      </c>
      <c r="DE10" s="58">
        <v>0</v>
      </c>
      <c r="DF10" s="58">
        <v>0</v>
      </c>
      <c r="DG10" s="58">
        <v>0</v>
      </c>
      <c r="DH10" s="58">
        <v>0</v>
      </c>
      <c r="DI10" s="58">
        <v>0</v>
      </c>
      <c r="DJ10" s="58">
        <v>0</v>
      </c>
      <c r="DK10" s="58">
        <v>0</v>
      </c>
      <c r="DL10" s="58">
        <v>0</v>
      </c>
      <c r="DM10" s="58">
        <v>0</v>
      </c>
      <c r="DN10" s="58">
        <v>0</v>
      </c>
      <c r="DO10" s="58">
        <v>0</v>
      </c>
      <c r="DP10" s="58">
        <v>0</v>
      </c>
      <c r="DQ10" s="58">
        <v>0</v>
      </c>
      <c r="DR10" s="58">
        <v>0</v>
      </c>
      <c r="DS10" s="58">
        <v>0</v>
      </c>
      <c r="DT10" s="58">
        <v>0</v>
      </c>
      <c r="DU10" s="58">
        <v>0</v>
      </c>
      <c r="DV10" s="58">
        <v>0</v>
      </c>
      <c r="DW10" s="58">
        <v>0</v>
      </c>
      <c r="DX10" s="58">
        <v>0</v>
      </c>
      <c r="DY10" s="58">
        <v>0</v>
      </c>
      <c r="DZ10" s="58">
        <v>0</v>
      </c>
      <c r="EA10" s="58">
        <v>0</v>
      </c>
      <c r="EB10" s="58">
        <v>0</v>
      </c>
      <c r="EC10" s="58">
        <v>0</v>
      </c>
      <c r="ED10" s="58">
        <v>0</v>
      </c>
      <c r="EE10" s="58">
        <v>0</v>
      </c>
      <c r="EF10" s="58">
        <v>0</v>
      </c>
      <c r="EG10" s="58">
        <v>0</v>
      </c>
      <c r="EH10" s="58">
        <v>0</v>
      </c>
      <c r="EI10" s="58">
        <v>0</v>
      </c>
      <c r="EJ10" s="58">
        <v>0</v>
      </c>
      <c r="EK10" s="58">
        <v>0</v>
      </c>
      <c r="EL10" s="58">
        <v>0</v>
      </c>
      <c r="EM10" s="58">
        <v>0</v>
      </c>
      <c r="EN10" s="58">
        <v>0</v>
      </c>
      <c r="EO10" s="58">
        <v>0</v>
      </c>
      <c r="EP10" s="58">
        <v>0</v>
      </c>
      <c r="EQ10" s="58">
        <v>0</v>
      </c>
      <c r="ER10" s="58">
        <v>0</v>
      </c>
      <c r="ES10" s="58">
        <v>0</v>
      </c>
      <c r="ET10" s="58">
        <v>0</v>
      </c>
      <c r="EU10" s="58">
        <v>0</v>
      </c>
      <c r="EV10" s="58">
        <v>0</v>
      </c>
      <c r="EW10" s="58">
        <v>0</v>
      </c>
      <c r="EX10" s="58">
        <v>0</v>
      </c>
      <c r="EY10" s="58">
        <v>0</v>
      </c>
      <c r="EZ10" s="58">
        <v>0</v>
      </c>
      <c r="FA10" s="58">
        <v>0</v>
      </c>
      <c r="FB10" s="58">
        <v>0</v>
      </c>
      <c r="FC10" s="58">
        <v>0</v>
      </c>
      <c r="FD10" s="58">
        <v>0</v>
      </c>
      <c r="FE10" s="58">
        <v>0</v>
      </c>
      <c r="FF10" s="58">
        <v>0</v>
      </c>
      <c r="FG10" s="58">
        <v>0</v>
      </c>
      <c r="FH10" s="58">
        <v>0</v>
      </c>
      <c r="FI10" s="58">
        <v>0</v>
      </c>
      <c r="FJ10" s="58">
        <v>0</v>
      </c>
      <c r="FK10" s="58">
        <v>0</v>
      </c>
      <c r="FL10" s="58">
        <v>0</v>
      </c>
      <c r="FM10" s="58">
        <v>0</v>
      </c>
      <c r="FN10" s="58">
        <v>0</v>
      </c>
      <c r="FO10" s="58">
        <v>0</v>
      </c>
      <c r="FP10" s="58">
        <v>0</v>
      </c>
      <c r="FQ10" s="58">
        <v>0</v>
      </c>
      <c r="FR10" s="58">
        <v>0</v>
      </c>
      <c r="FS10" s="58">
        <v>0</v>
      </c>
      <c r="FT10" s="58">
        <v>0</v>
      </c>
      <c r="FU10" s="58">
        <v>0</v>
      </c>
      <c r="FV10" s="58">
        <v>0</v>
      </c>
      <c r="FW10" s="58">
        <v>0</v>
      </c>
      <c r="FX10" s="58">
        <v>0</v>
      </c>
      <c r="FY10" s="58">
        <v>0</v>
      </c>
      <c r="FZ10" s="58">
        <v>0</v>
      </c>
      <c r="GA10" s="58">
        <v>0</v>
      </c>
      <c r="GB10" s="58">
        <v>0</v>
      </c>
      <c r="GC10" s="58">
        <v>0</v>
      </c>
      <c r="GD10" s="58">
        <v>0</v>
      </c>
      <c r="GE10" s="58">
        <v>0</v>
      </c>
      <c r="GF10" s="58">
        <v>0</v>
      </c>
      <c r="GG10" s="58">
        <v>0</v>
      </c>
      <c r="GH10" s="58">
        <v>0</v>
      </c>
      <c r="GI10" s="58">
        <v>0</v>
      </c>
      <c r="GJ10" s="58">
        <v>0</v>
      </c>
      <c r="GK10" s="58">
        <v>0</v>
      </c>
      <c r="GL10" s="58">
        <v>0</v>
      </c>
      <c r="GM10" s="58">
        <v>0</v>
      </c>
      <c r="GN10" s="58">
        <v>0</v>
      </c>
      <c r="GO10" s="58">
        <v>0</v>
      </c>
      <c r="GP10" s="58">
        <v>0</v>
      </c>
      <c r="GQ10" s="58">
        <v>0</v>
      </c>
      <c r="GR10" s="58">
        <v>0</v>
      </c>
      <c r="GS10" s="58">
        <v>0</v>
      </c>
      <c r="GT10" s="58">
        <v>0</v>
      </c>
      <c r="GU10" s="58">
        <v>0</v>
      </c>
      <c r="GV10" s="58">
        <v>0</v>
      </c>
      <c r="GW10" s="58">
        <v>0</v>
      </c>
      <c r="GX10" s="58">
        <v>0</v>
      </c>
      <c r="GY10" s="58">
        <v>0</v>
      </c>
      <c r="GZ10" s="58">
        <v>0</v>
      </c>
      <c r="HA10" s="58">
        <v>0</v>
      </c>
      <c r="HB10" s="58">
        <v>0</v>
      </c>
      <c r="HC10" s="58">
        <v>0</v>
      </c>
      <c r="HD10" s="58">
        <v>0</v>
      </c>
      <c r="HE10" s="58">
        <v>0</v>
      </c>
      <c r="HF10" s="58">
        <v>0</v>
      </c>
      <c r="HG10" s="58">
        <v>0</v>
      </c>
      <c r="HH10" s="58">
        <v>0</v>
      </c>
      <c r="HI10" s="58">
        <v>0</v>
      </c>
      <c r="HJ10" s="58">
        <v>0</v>
      </c>
      <c r="HK10" s="58">
        <v>0</v>
      </c>
      <c r="HL10" s="58">
        <v>0</v>
      </c>
      <c r="HM10" s="58">
        <v>0</v>
      </c>
      <c r="HN10" s="58">
        <v>0</v>
      </c>
      <c r="HO10" s="58">
        <v>0</v>
      </c>
      <c r="HP10" s="58">
        <v>0</v>
      </c>
      <c r="HQ10" s="58">
        <v>0</v>
      </c>
      <c r="HR10" s="58">
        <v>0</v>
      </c>
      <c r="HS10" s="58">
        <v>0</v>
      </c>
      <c r="HT10" s="58">
        <v>0</v>
      </c>
      <c r="HU10" s="58">
        <v>0</v>
      </c>
      <c r="HV10" s="58">
        <v>0</v>
      </c>
      <c r="HW10" s="58">
        <v>0</v>
      </c>
      <c r="HX10" s="58">
        <v>0</v>
      </c>
      <c r="HY10" s="58">
        <v>0</v>
      </c>
      <c r="HZ10" s="58">
        <v>0</v>
      </c>
      <c r="IA10" s="58">
        <v>0</v>
      </c>
      <c r="IB10" s="58">
        <v>0</v>
      </c>
      <c r="IC10" s="58">
        <v>0</v>
      </c>
      <c r="ID10" s="58">
        <v>0</v>
      </c>
      <c r="IE10" s="58">
        <v>0</v>
      </c>
      <c r="IF10" s="58">
        <v>0</v>
      </c>
      <c r="IG10" s="58">
        <v>0</v>
      </c>
      <c r="IH10" s="58">
        <v>0</v>
      </c>
      <c r="II10" s="58">
        <v>0</v>
      </c>
      <c r="IJ10" s="58">
        <v>0</v>
      </c>
      <c r="IK10" s="58">
        <v>0</v>
      </c>
      <c r="IL10" s="58">
        <v>0</v>
      </c>
      <c r="IM10" s="58">
        <v>0</v>
      </c>
      <c r="IN10" s="58">
        <v>0</v>
      </c>
      <c r="IO10" s="58">
        <v>0</v>
      </c>
      <c r="IP10" s="58">
        <v>0</v>
      </c>
      <c r="IQ10" s="58">
        <v>0</v>
      </c>
      <c r="IR10" s="58">
        <v>0</v>
      </c>
      <c r="IS10" s="58">
        <v>0</v>
      </c>
      <c r="IT10" s="58">
        <v>0</v>
      </c>
      <c r="IU10" s="58">
        <v>0</v>
      </c>
      <c r="IV10" s="58">
        <v>0</v>
      </c>
    </row>
    <row r="11" spans="1:256" s="23" customFormat="1">
      <c r="A11" s="105" t="s">
        <v>158</v>
      </c>
      <c r="B11" s="103">
        <v>42755</v>
      </c>
      <c r="C11" s="103">
        <v>42755</v>
      </c>
      <c r="D11" s="103">
        <v>42755</v>
      </c>
      <c r="E11" s="58">
        <v>0</v>
      </c>
      <c r="F11" s="58">
        <v>60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58">
        <v>0</v>
      </c>
      <c r="BP11" s="58">
        <v>0</v>
      </c>
      <c r="BQ11" s="58">
        <v>0</v>
      </c>
      <c r="BR11" s="58">
        <v>0</v>
      </c>
      <c r="BS11" s="58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8">
        <v>0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0</v>
      </c>
      <c r="CZ11" s="58">
        <v>0</v>
      </c>
      <c r="DA11" s="58">
        <v>0</v>
      </c>
      <c r="DB11" s="58">
        <v>0</v>
      </c>
      <c r="DC11" s="58">
        <v>0</v>
      </c>
      <c r="DD11" s="58">
        <v>0</v>
      </c>
      <c r="DE11" s="58">
        <v>0</v>
      </c>
      <c r="DF11" s="58">
        <v>0</v>
      </c>
      <c r="DG11" s="58">
        <v>0</v>
      </c>
      <c r="DH11" s="58">
        <v>0</v>
      </c>
      <c r="DI11" s="58">
        <v>0</v>
      </c>
      <c r="DJ11" s="58">
        <v>0</v>
      </c>
      <c r="DK11" s="58">
        <v>0</v>
      </c>
      <c r="DL11" s="58">
        <v>0</v>
      </c>
      <c r="DM11" s="58">
        <v>0</v>
      </c>
      <c r="DN11" s="58">
        <v>0</v>
      </c>
      <c r="DO11" s="58">
        <v>0</v>
      </c>
      <c r="DP11" s="58">
        <v>0</v>
      </c>
      <c r="DQ11" s="58">
        <v>0</v>
      </c>
      <c r="DR11" s="58">
        <v>0</v>
      </c>
      <c r="DS11" s="58">
        <v>0</v>
      </c>
      <c r="DT11" s="58">
        <v>0</v>
      </c>
      <c r="DU11" s="58">
        <v>0</v>
      </c>
      <c r="DV11" s="58">
        <v>0</v>
      </c>
      <c r="DW11" s="58">
        <v>0</v>
      </c>
      <c r="DX11" s="58">
        <v>0</v>
      </c>
      <c r="DY11" s="58">
        <v>0</v>
      </c>
      <c r="DZ11" s="58">
        <v>0</v>
      </c>
      <c r="EA11" s="58">
        <v>0</v>
      </c>
      <c r="EB11" s="58">
        <v>0</v>
      </c>
      <c r="EC11" s="58">
        <v>0</v>
      </c>
      <c r="ED11" s="58">
        <v>0</v>
      </c>
      <c r="EE11" s="58">
        <v>0</v>
      </c>
      <c r="EF11" s="58">
        <v>0</v>
      </c>
      <c r="EG11" s="58">
        <v>0</v>
      </c>
      <c r="EH11" s="58">
        <v>0</v>
      </c>
      <c r="EI11" s="58">
        <v>0</v>
      </c>
      <c r="EJ11" s="58">
        <v>0</v>
      </c>
      <c r="EK11" s="58">
        <v>0</v>
      </c>
      <c r="EL11" s="58">
        <v>0</v>
      </c>
      <c r="EM11" s="58">
        <v>0</v>
      </c>
      <c r="EN11" s="58">
        <v>0</v>
      </c>
      <c r="EO11" s="58">
        <v>0</v>
      </c>
      <c r="EP11" s="58">
        <v>0</v>
      </c>
      <c r="EQ11" s="58">
        <v>0</v>
      </c>
      <c r="ER11" s="58">
        <v>0</v>
      </c>
      <c r="ES11" s="58">
        <v>0</v>
      </c>
      <c r="ET11" s="58">
        <v>0</v>
      </c>
      <c r="EU11" s="58">
        <v>0</v>
      </c>
      <c r="EV11" s="58">
        <v>0</v>
      </c>
      <c r="EW11" s="58">
        <v>0</v>
      </c>
      <c r="EX11" s="58">
        <v>0</v>
      </c>
      <c r="EY11" s="58">
        <v>0</v>
      </c>
      <c r="EZ11" s="58">
        <v>0</v>
      </c>
      <c r="FA11" s="58">
        <v>0</v>
      </c>
      <c r="FB11" s="58">
        <v>0</v>
      </c>
      <c r="FC11" s="58">
        <v>0</v>
      </c>
      <c r="FD11" s="58">
        <v>0</v>
      </c>
      <c r="FE11" s="58">
        <v>0</v>
      </c>
      <c r="FF11" s="58">
        <v>0</v>
      </c>
      <c r="FG11" s="58">
        <v>0</v>
      </c>
      <c r="FH11" s="58">
        <v>0</v>
      </c>
      <c r="FI11" s="58">
        <v>0</v>
      </c>
      <c r="FJ11" s="58">
        <v>0</v>
      </c>
      <c r="FK11" s="58">
        <v>0</v>
      </c>
      <c r="FL11" s="58">
        <v>0</v>
      </c>
      <c r="FM11" s="58">
        <v>0</v>
      </c>
      <c r="FN11" s="58">
        <v>0</v>
      </c>
      <c r="FO11" s="58">
        <v>0</v>
      </c>
      <c r="FP11" s="58">
        <v>0</v>
      </c>
      <c r="FQ11" s="58">
        <v>0</v>
      </c>
      <c r="FR11" s="58">
        <v>0</v>
      </c>
      <c r="FS11" s="58">
        <v>0</v>
      </c>
      <c r="FT11" s="58">
        <v>0</v>
      </c>
      <c r="FU11" s="58">
        <v>0</v>
      </c>
      <c r="FV11" s="58">
        <v>0</v>
      </c>
      <c r="FW11" s="58">
        <v>0</v>
      </c>
      <c r="FX11" s="58">
        <v>0</v>
      </c>
      <c r="FY11" s="58">
        <v>0</v>
      </c>
      <c r="FZ11" s="58">
        <v>0</v>
      </c>
      <c r="GA11" s="58">
        <v>0</v>
      </c>
      <c r="GB11" s="58">
        <v>0</v>
      </c>
      <c r="GC11" s="58">
        <v>0</v>
      </c>
      <c r="GD11" s="58">
        <v>0</v>
      </c>
      <c r="GE11" s="58">
        <v>0</v>
      </c>
      <c r="GF11" s="58">
        <v>0</v>
      </c>
      <c r="GG11" s="58">
        <v>0</v>
      </c>
      <c r="GH11" s="58">
        <v>0</v>
      </c>
      <c r="GI11" s="58">
        <v>0</v>
      </c>
      <c r="GJ11" s="58">
        <v>0</v>
      </c>
      <c r="GK11" s="58">
        <v>0</v>
      </c>
      <c r="GL11" s="58">
        <v>0</v>
      </c>
      <c r="GM11" s="58">
        <v>0</v>
      </c>
      <c r="GN11" s="58">
        <v>0</v>
      </c>
      <c r="GO11" s="58">
        <v>0</v>
      </c>
      <c r="GP11" s="58">
        <v>0</v>
      </c>
      <c r="GQ11" s="58">
        <v>0</v>
      </c>
      <c r="GR11" s="58">
        <v>0</v>
      </c>
      <c r="GS11" s="58">
        <v>0</v>
      </c>
      <c r="GT11" s="58">
        <v>0</v>
      </c>
      <c r="GU11" s="58">
        <v>0</v>
      </c>
      <c r="GV11" s="58">
        <v>0</v>
      </c>
      <c r="GW11" s="58">
        <v>0</v>
      </c>
      <c r="GX11" s="58">
        <v>0</v>
      </c>
      <c r="GY11" s="58">
        <v>0</v>
      </c>
      <c r="GZ11" s="58">
        <v>0</v>
      </c>
      <c r="HA11" s="58">
        <v>0</v>
      </c>
      <c r="HB11" s="58">
        <v>0</v>
      </c>
      <c r="HC11" s="58">
        <v>0</v>
      </c>
      <c r="HD11" s="58">
        <v>0</v>
      </c>
      <c r="HE11" s="58">
        <v>0</v>
      </c>
      <c r="HF11" s="58">
        <v>0</v>
      </c>
      <c r="HG11" s="58">
        <v>0</v>
      </c>
      <c r="HH11" s="58">
        <v>0</v>
      </c>
      <c r="HI11" s="58">
        <v>0</v>
      </c>
      <c r="HJ11" s="58">
        <v>0</v>
      </c>
      <c r="HK11" s="58">
        <v>0</v>
      </c>
      <c r="HL11" s="58">
        <v>0</v>
      </c>
      <c r="HM11" s="58">
        <v>0</v>
      </c>
      <c r="HN11" s="58">
        <v>0</v>
      </c>
      <c r="HO11" s="58">
        <v>0</v>
      </c>
      <c r="HP11" s="58">
        <v>0</v>
      </c>
      <c r="HQ11" s="58">
        <v>0</v>
      </c>
      <c r="HR11" s="58">
        <v>0</v>
      </c>
      <c r="HS11" s="58">
        <v>0</v>
      </c>
      <c r="HT11" s="58">
        <v>0</v>
      </c>
      <c r="HU11" s="58">
        <v>0</v>
      </c>
      <c r="HV11" s="58">
        <v>0</v>
      </c>
      <c r="HW11" s="58">
        <v>0</v>
      </c>
      <c r="HX11" s="58">
        <v>0</v>
      </c>
      <c r="HY11" s="58">
        <v>0</v>
      </c>
      <c r="HZ11" s="58">
        <v>0</v>
      </c>
      <c r="IA11" s="58">
        <v>0</v>
      </c>
      <c r="IB11" s="58">
        <v>0</v>
      </c>
      <c r="IC11" s="58">
        <v>0</v>
      </c>
      <c r="ID11" s="58">
        <v>0</v>
      </c>
      <c r="IE11" s="58">
        <v>0</v>
      </c>
      <c r="IF11" s="58">
        <v>0</v>
      </c>
      <c r="IG11" s="58">
        <v>0</v>
      </c>
      <c r="IH11" s="58">
        <v>0</v>
      </c>
      <c r="II11" s="58">
        <v>0</v>
      </c>
      <c r="IJ11" s="58">
        <v>0</v>
      </c>
      <c r="IK11" s="58">
        <v>0</v>
      </c>
      <c r="IL11" s="58">
        <v>0</v>
      </c>
      <c r="IM11" s="58">
        <v>0</v>
      </c>
      <c r="IN11" s="58">
        <v>0</v>
      </c>
      <c r="IO11" s="58">
        <v>0</v>
      </c>
      <c r="IP11" s="58">
        <v>0</v>
      </c>
      <c r="IQ11" s="58">
        <v>0</v>
      </c>
      <c r="IR11" s="58">
        <v>0</v>
      </c>
      <c r="IS11" s="58">
        <v>0</v>
      </c>
      <c r="IT11" s="58">
        <v>0</v>
      </c>
      <c r="IU11" s="58">
        <v>0</v>
      </c>
      <c r="IV11" s="58">
        <v>0</v>
      </c>
    </row>
    <row r="12" spans="1:256" s="23" customFormat="1">
      <c r="A12" s="105" t="s">
        <v>159</v>
      </c>
      <c r="B12" s="103">
        <v>42755</v>
      </c>
      <c r="C12" s="103">
        <v>42755</v>
      </c>
      <c r="D12" s="103">
        <v>42755</v>
      </c>
      <c r="E12" s="58">
        <v>0</v>
      </c>
      <c r="F12" s="58">
        <v>50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58">
        <v>0</v>
      </c>
      <c r="BP12" s="58">
        <v>0</v>
      </c>
      <c r="BQ12" s="58">
        <v>0</v>
      </c>
      <c r="BR12" s="58">
        <v>0</v>
      </c>
      <c r="BS12" s="58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8">
        <v>0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8">
        <v>0</v>
      </c>
      <c r="DA12" s="58">
        <v>0</v>
      </c>
      <c r="DB12" s="58">
        <v>0</v>
      </c>
      <c r="DC12" s="58">
        <v>0</v>
      </c>
      <c r="DD12" s="58">
        <v>0</v>
      </c>
      <c r="DE12" s="58">
        <v>0</v>
      </c>
      <c r="DF12" s="58">
        <v>0</v>
      </c>
      <c r="DG12" s="58">
        <v>0</v>
      </c>
      <c r="DH12" s="58">
        <v>0</v>
      </c>
      <c r="DI12" s="58">
        <v>0</v>
      </c>
      <c r="DJ12" s="58">
        <v>0</v>
      </c>
      <c r="DK12" s="58">
        <v>0</v>
      </c>
      <c r="DL12" s="58">
        <v>0</v>
      </c>
      <c r="DM12" s="58">
        <v>0</v>
      </c>
      <c r="DN12" s="58">
        <v>0</v>
      </c>
      <c r="DO12" s="58">
        <v>0</v>
      </c>
      <c r="DP12" s="58">
        <v>0</v>
      </c>
      <c r="DQ12" s="58">
        <v>0</v>
      </c>
      <c r="DR12" s="58">
        <v>0</v>
      </c>
      <c r="DS12" s="58">
        <v>0</v>
      </c>
      <c r="DT12" s="58">
        <v>0</v>
      </c>
      <c r="DU12" s="58">
        <v>0</v>
      </c>
      <c r="DV12" s="58">
        <v>0</v>
      </c>
      <c r="DW12" s="58">
        <v>0</v>
      </c>
      <c r="DX12" s="58">
        <v>0</v>
      </c>
      <c r="DY12" s="58">
        <v>0</v>
      </c>
      <c r="DZ12" s="58">
        <v>0</v>
      </c>
      <c r="EA12" s="58">
        <v>0</v>
      </c>
      <c r="EB12" s="58">
        <v>0</v>
      </c>
      <c r="EC12" s="58">
        <v>0</v>
      </c>
      <c r="ED12" s="58">
        <v>0</v>
      </c>
      <c r="EE12" s="58">
        <v>0</v>
      </c>
      <c r="EF12" s="58">
        <v>0</v>
      </c>
      <c r="EG12" s="58">
        <v>0</v>
      </c>
      <c r="EH12" s="58">
        <v>0</v>
      </c>
      <c r="EI12" s="58">
        <v>0</v>
      </c>
      <c r="EJ12" s="58">
        <v>0</v>
      </c>
      <c r="EK12" s="58">
        <v>0</v>
      </c>
      <c r="EL12" s="58">
        <v>0</v>
      </c>
      <c r="EM12" s="58">
        <v>0</v>
      </c>
      <c r="EN12" s="58">
        <v>0</v>
      </c>
      <c r="EO12" s="58">
        <v>0</v>
      </c>
      <c r="EP12" s="58">
        <v>0</v>
      </c>
      <c r="EQ12" s="58">
        <v>0</v>
      </c>
      <c r="ER12" s="58">
        <v>0</v>
      </c>
      <c r="ES12" s="58">
        <v>0</v>
      </c>
      <c r="ET12" s="58">
        <v>0</v>
      </c>
      <c r="EU12" s="58">
        <v>0</v>
      </c>
      <c r="EV12" s="58">
        <v>0</v>
      </c>
      <c r="EW12" s="58">
        <v>0</v>
      </c>
      <c r="EX12" s="58">
        <v>0</v>
      </c>
      <c r="EY12" s="58">
        <v>0</v>
      </c>
      <c r="EZ12" s="58">
        <v>0</v>
      </c>
      <c r="FA12" s="58">
        <v>0</v>
      </c>
      <c r="FB12" s="58">
        <v>0</v>
      </c>
      <c r="FC12" s="58">
        <v>0</v>
      </c>
      <c r="FD12" s="58">
        <v>0</v>
      </c>
      <c r="FE12" s="58">
        <v>0</v>
      </c>
      <c r="FF12" s="58">
        <v>0</v>
      </c>
      <c r="FG12" s="58">
        <v>0</v>
      </c>
      <c r="FH12" s="58">
        <v>0</v>
      </c>
      <c r="FI12" s="58">
        <v>0</v>
      </c>
      <c r="FJ12" s="58">
        <v>0</v>
      </c>
      <c r="FK12" s="58">
        <v>0</v>
      </c>
      <c r="FL12" s="58">
        <v>0</v>
      </c>
      <c r="FM12" s="58">
        <v>0</v>
      </c>
      <c r="FN12" s="58">
        <v>0</v>
      </c>
      <c r="FO12" s="58">
        <v>0</v>
      </c>
      <c r="FP12" s="58">
        <v>0</v>
      </c>
      <c r="FQ12" s="58">
        <v>0</v>
      </c>
      <c r="FR12" s="58">
        <v>0</v>
      </c>
      <c r="FS12" s="58">
        <v>0</v>
      </c>
      <c r="FT12" s="58">
        <v>0</v>
      </c>
      <c r="FU12" s="58">
        <v>0</v>
      </c>
      <c r="FV12" s="58">
        <v>0</v>
      </c>
      <c r="FW12" s="58">
        <v>0</v>
      </c>
      <c r="FX12" s="58">
        <v>0</v>
      </c>
      <c r="FY12" s="58">
        <v>0</v>
      </c>
      <c r="FZ12" s="58">
        <v>0</v>
      </c>
      <c r="GA12" s="58">
        <v>0</v>
      </c>
      <c r="GB12" s="58">
        <v>0</v>
      </c>
      <c r="GC12" s="58">
        <v>0</v>
      </c>
      <c r="GD12" s="58">
        <v>0</v>
      </c>
      <c r="GE12" s="58">
        <v>0</v>
      </c>
      <c r="GF12" s="58">
        <v>0</v>
      </c>
      <c r="GG12" s="58">
        <v>0</v>
      </c>
      <c r="GH12" s="58">
        <v>0</v>
      </c>
      <c r="GI12" s="58">
        <v>0</v>
      </c>
      <c r="GJ12" s="58">
        <v>0</v>
      </c>
      <c r="GK12" s="58">
        <v>0</v>
      </c>
      <c r="GL12" s="58">
        <v>0</v>
      </c>
      <c r="GM12" s="58">
        <v>0</v>
      </c>
      <c r="GN12" s="58">
        <v>0</v>
      </c>
      <c r="GO12" s="58">
        <v>0</v>
      </c>
      <c r="GP12" s="58">
        <v>0</v>
      </c>
      <c r="GQ12" s="58">
        <v>0</v>
      </c>
      <c r="GR12" s="58">
        <v>0</v>
      </c>
      <c r="GS12" s="58">
        <v>0</v>
      </c>
      <c r="GT12" s="58">
        <v>0</v>
      </c>
      <c r="GU12" s="58">
        <v>0</v>
      </c>
      <c r="GV12" s="58">
        <v>0</v>
      </c>
      <c r="GW12" s="58">
        <v>0</v>
      </c>
      <c r="GX12" s="58">
        <v>0</v>
      </c>
      <c r="GY12" s="58">
        <v>0</v>
      </c>
      <c r="GZ12" s="58">
        <v>0</v>
      </c>
      <c r="HA12" s="58">
        <v>0</v>
      </c>
      <c r="HB12" s="58">
        <v>0</v>
      </c>
      <c r="HC12" s="58">
        <v>0</v>
      </c>
      <c r="HD12" s="58">
        <v>0</v>
      </c>
      <c r="HE12" s="58">
        <v>0</v>
      </c>
      <c r="HF12" s="58">
        <v>0</v>
      </c>
      <c r="HG12" s="58">
        <v>0</v>
      </c>
      <c r="HH12" s="58">
        <v>0</v>
      </c>
      <c r="HI12" s="58">
        <v>0</v>
      </c>
      <c r="HJ12" s="58">
        <v>0</v>
      </c>
      <c r="HK12" s="58">
        <v>0</v>
      </c>
      <c r="HL12" s="58">
        <v>0</v>
      </c>
      <c r="HM12" s="58">
        <v>0</v>
      </c>
      <c r="HN12" s="58">
        <v>0</v>
      </c>
      <c r="HO12" s="58">
        <v>0</v>
      </c>
      <c r="HP12" s="58">
        <v>0</v>
      </c>
      <c r="HQ12" s="58">
        <v>0</v>
      </c>
      <c r="HR12" s="58">
        <v>0</v>
      </c>
      <c r="HS12" s="58">
        <v>0</v>
      </c>
      <c r="HT12" s="58">
        <v>0</v>
      </c>
      <c r="HU12" s="58">
        <v>0</v>
      </c>
      <c r="HV12" s="58">
        <v>0</v>
      </c>
      <c r="HW12" s="58">
        <v>0</v>
      </c>
      <c r="HX12" s="58">
        <v>0</v>
      </c>
      <c r="HY12" s="58">
        <v>0</v>
      </c>
      <c r="HZ12" s="58">
        <v>0</v>
      </c>
      <c r="IA12" s="58">
        <v>0</v>
      </c>
      <c r="IB12" s="58">
        <v>0</v>
      </c>
      <c r="IC12" s="58">
        <v>0</v>
      </c>
      <c r="ID12" s="58">
        <v>0</v>
      </c>
      <c r="IE12" s="58">
        <v>0</v>
      </c>
      <c r="IF12" s="58">
        <v>0</v>
      </c>
      <c r="IG12" s="58">
        <v>0</v>
      </c>
      <c r="IH12" s="58">
        <v>0</v>
      </c>
      <c r="II12" s="58">
        <v>0</v>
      </c>
      <c r="IJ12" s="58">
        <v>0</v>
      </c>
      <c r="IK12" s="58">
        <v>0</v>
      </c>
      <c r="IL12" s="58">
        <v>0</v>
      </c>
      <c r="IM12" s="58">
        <v>0</v>
      </c>
      <c r="IN12" s="58">
        <v>0</v>
      </c>
      <c r="IO12" s="58">
        <v>0</v>
      </c>
      <c r="IP12" s="58">
        <v>0</v>
      </c>
      <c r="IQ12" s="58">
        <v>0</v>
      </c>
      <c r="IR12" s="58">
        <v>0</v>
      </c>
      <c r="IS12" s="58">
        <v>0</v>
      </c>
      <c r="IT12" s="58">
        <v>0</v>
      </c>
      <c r="IU12" s="58">
        <v>0</v>
      </c>
      <c r="IV12" s="58">
        <v>0</v>
      </c>
    </row>
    <row r="13" spans="1:256">
      <c r="A13" s="106" t="s">
        <v>678</v>
      </c>
      <c r="B13" s="104"/>
      <c r="C13" s="104"/>
      <c r="D13" s="104"/>
      <c r="E13" s="52"/>
      <c r="F13" s="52"/>
      <c r="G13" s="52"/>
      <c r="H13" s="52"/>
      <c r="I13" s="52"/>
      <c r="J13" s="52"/>
      <c r="K13" s="52"/>
    </row>
    <row r="14" spans="1:256">
      <c r="A14" s="37" t="s">
        <v>160</v>
      </c>
      <c r="B14" s="117"/>
      <c r="C14" s="117"/>
      <c r="D14" s="117"/>
      <c r="E14" s="59">
        <f>SUM(E15:OTROS_FIN_04)</f>
        <v>0</v>
      </c>
      <c r="F14" s="117"/>
      <c r="G14" s="59">
        <f>SUM(G15:OTROS_FIN_06)</f>
        <v>0</v>
      </c>
      <c r="H14" s="59">
        <f>SUM(H15:OTROS_FIN_07)</f>
        <v>0</v>
      </c>
      <c r="I14" s="59">
        <f>SUM(I15:OTROS_FIN_08)</f>
        <v>0</v>
      </c>
      <c r="J14" s="59">
        <f>SUM(J15:OTROS_FIN_09)</f>
        <v>0</v>
      </c>
      <c r="K14" s="59">
        <f>SUM(K15:OTROS_FIN_10)</f>
        <v>0</v>
      </c>
    </row>
    <row r="15" spans="1:256" s="23" customFormat="1">
      <c r="A15" s="105" t="s">
        <v>161</v>
      </c>
      <c r="B15" s="103">
        <v>42755</v>
      </c>
      <c r="C15" s="103">
        <v>42755</v>
      </c>
      <c r="D15" s="103">
        <v>42755</v>
      </c>
      <c r="E15" s="58">
        <v>0</v>
      </c>
      <c r="F15" s="58">
        <v>40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256" s="23" customFormat="1">
      <c r="A16" s="105" t="s">
        <v>162</v>
      </c>
      <c r="B16" s="103">
        <v>42755</v>
      </c>
      <c r="C16" s="103">
        <v>42755</v>
      </c>
      <c r="D16" s="103">
        <v>42755</v>
      </c>
      <c r="E16" s="58">
        <v>0</v>
      </c>
      <c r="F16" s="58">
        <v>30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 s="23" customFormat="1">
      <c r="A17" s="105" t="s">
        <v>163</v>
      </c>
      <c r="B17" s="103">
        <v>42755</v>
      </c>
      <c r="C17" s="103">
        <v>42755</v>
      </c>
      <c r="D17" s="103">
        <v>42755</v>
      </c>
      <c r="E17" s="58">
        <v>0</v>
      </c>
      <c r="F17" s="58">
        <v>20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 s="23" customFormat="1">
      <c r="A18" s="105" t="s">
        <v>164</v>
      </c>
      <c r="B18" s="103">
        <v>42755</v>
      </c>
      <c r="C18" s="103">
        <v>42755</v>
      </c>
      <c r="D18" s="103">
        <v>42755</v>
      </c>
      <c r="E18" s="58">
        <v>0</v>
      </c>
      <c r="F18" s="58">
        <v>10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06" t="s">
        <v>678</v>
      </c>
      <c r="B19" s="104"/>
      <c r="C19" s="104"/>
      <c r="D19" s="104"/>
      <c r="E19" s="52"/>
      <c r="F19" s="52"/>
      <c r="G19" s="52"/>
      <c r="H19" s="52"/>
      <c r="I19" s="52"/>
      <c r="J19" s="52"/>
      <c r="K19" s="52"/>
    </row>
    <row r="20" spans="1:11">
      <c r="A20" s="37" t="s">
        <v>165</v>
      </c>
      <c r="B20" s="117"/>
      <c r="C20" s="117"/>
      <c r="D20" s="117"/>
      <c r="E20" s="59">
        <f>APP_T4+OTROS_T4</f>
        <v>0</v>
      </c>
      <c r="F20" s="117"/>
      <c r="G20" s="59">
        <f>APP_T6+OTROS_T6</f>
        <v>0</v>
      </c>
      <c r="H20" s="59">
        <f>APP_T7+OTROS_T7</f>
        <v>0</v>
      </c>
      <c r="I20" s="59">
        <f>APP_T8+OTROS_T8</f>
        <v>0</v>
      </c>
      <c r="J20" s="59">
        <f>APP_T9+OTROS_T9</f>
        <v>0</v>
      </c>
      <c r="K20" s="59">
        <f>APP_T10+OTROS_T10</f>
        <v>0</v>
      </c>
    </row>
    <row r="21" spans="1:11">
      <c r="A21" s="56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201</vt:i4>
      </vt:variant>
    </vt:vector>
  </HeadingPairs>
  <TitlesOfParts>
    <vt:vector size="232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'Formato 1'!Títulos_a_imprimir</vt:lpstr>
      <vt:lpstr>'Formato 6 b)'!Títulos_a_imprimir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Hewlett-Packard Company</cp:lastModifiedBy>
  <cp:lastPrinted>2018-10-08T15:46:11Z</cp:lastPrinted>
  <dcterms:created xsi:type="dcterms:W3CDTF">2017-01-19T17:59:06Z</dcterms:created>
  <dcterms:modified xsi:type="dcterms:W3CDTF">2019-01-31T00:25:20Z</dcterms:modified>
</cp:coreProperties>
</file>